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08" windowWidth="19440" windowHeight="10008" activeTab="1"/>
  </bookViews>
  <sheets>
    <sheet name="data" sheetId="1" r:id="rId1"/>
    <sheet name="Patrak " sheetId="2" r:id="rId2"/>
    <sheet name="Pramanptra Tharaav" sheetId="3" r:id="rId3"/>
  </sheets>
  <definedNames/>
  <calcPr fullCalcOnLoad="1"/>
</workbook>
</file>

<file path=xl/sharedStrings.xml><?xml version="1.0" encoding="utf-8"?>
<sst xmlns="http://schemas.openxmlformats.org/spreadsheetml/2006/main" count="427" uniqueCount="291">
  <si>
    <t>ÊD</t>
  </si>
  <si>
    <t>;CFISG[ lGIlDT SZJFGL NZBF:T ;FY[ GLR[GF VFWFZM HM0[, K[ m</t>
  </si>
  <si>
    <t xml:space="preserve">HM0[, VFWFZM DF8[ CF S[ GF ,BJ]\ </t>
  </si>
  <si>
    <t xml:space="preserve">GM\W </t>
  </si>
  <si>
    <t xml:space="preserve">D\0/GM 9ZFJ </t>
  </si>
  <si>
    <t xml:space="preserve">5|[QFS o </t>
  </si>
  <si>
    <t xml:space="preserve">SD"RFZLG]\ GFD o </t>
  </si>
  <si>
    <t xml:space="preserve">XF/FG]\ GFD </t>
  </si>
  <si>
    <t>;ZGFD]</t>
  </si>
  <si>
    <t xml:space="preserve">5|lT4 </t>
  </si>
  <si>
    <t>VFRFI"zL q ;\RF,S D\0/GF</t>
  </si>
  <si>
    <t xml:space="preserve">5|D]BzL q D\+LzL </t>
  </si>
  <si>
    <t>s!f</t>
  </si>
  <si>
    <t xml:space="preserve">V[S\NZ GMSZL </t>
  </si>
  <si>
    <t>sZf</t>
  </si>
  <si>
    <t xml:space="preserve">AFN o 5F\R JQF"GL GMSZLDF\ G U6JF5F+ D]ÛT </t>
  </si>
  <si>
    <t xml:space="preserve">V[ 8=:8qD\0/qU|FD 5\RFITsGFDf  </t>
  </si>
  <si>
    <t xml:space="preserve">;\RFl,T sXF/FG]\ GFDf </t>
  </si>
  <si>
    <t>prRS DFGNŸ J[TG R}SJJFDF\ VFJ[ K[P lGD6]\SGL HuIF p5Z lGIlDT YJF DF8[ G[ U6JF5F+ GLR[ NXF"J[, S5FT 5UFZL</t>
  </si>
  <si>
    <t xml:space="preserve">ZHF AFN SIF" 5KL DFZL RMbBL U6JF5F+ GMSZL TFP </t>
  </si>
  <si>
    <t xml:space="preserve">GF ZMH 5F\R JQF"GL D]ÛTGL 5}6" S~ K]\P </t>
  </si>
  <si>
    <t xml:space="preserve">5F\R JQF"GF UF/F ;DIUF/F NZdIFG D[\ lGQ9F5}J"S ;\TMQFSFZS ;[JF AHFJ[, K[P </t>
  </si>
  <si>
    <t>TFP</t>
  </si>
  <si>
    <t xml:space="preserve">lJQFIo </t>
  </si>
  <si>
    <t xml:space="preserve">GF KõF JQF"YL </t>
  </si>
  <si>
    <t>TZLS[ D/JF5F+</t>
  </si>
  <si>
    <t>YL TFP</t>
  </si>
  <si>
    <t xml:space="preserve"> ;]WL </t>
  </si>
  <si>
    <t xml:space="preserve">sVf </t>
  </si>
  <si>
    <t xml:space="preserve">sAf </t>
  </si>
  <si>
    <t>s#f</t>
  </si>
  <si>
    <t xml:space="preserve">RMbBL U6JF5F+ GMSZLGL D]ÛT </t>
  </si>
  <si>
    <t>JQF"</t>
  </si>
  <si>
    <t>DF;</t>
  </si>
  <si>
    <t>lNJ;</t>
  </si>
  <si>
    <t xml:space="preserve">:Y/ o </t>
  </si>
  <si>
    <t>TFZLB o</t>
  </si>
  <si>
    <t xml:space="preserve">VF5GM lJ`JF;] </t>
  </si>
  <si>
    <t xml:space="preserve">SD"RFZLGL ;CL </t>
  </si>
  <si>
    <t>o SFIF",I o</t>
  </si>
  <si>
    <t xml:space="preserve">SD"RFZLzL </t>
  </si>
  <si>
    <t>CMÛM</t>
  </si>
  <si>
    <t xml:space="preserve">GL TFP </t>
  </si>
  <si>
    <t xml:space="preserve">GL VZHL D/[, K[P </t>
  </si>
  <si>
    <t xml:space="preserve">;CL VG[ TFZLB o </t>
  </si>
  <si>
    <t xml:space="preserve">VFRFI" q ;\RF,S D\0/ </t>
  </si>
  <si>
    <t xml:space="preserve">GL VFH ZMH TFP </t>
  </si>
  <si>
    <t>;\RF,S D\0/ q 8=:8 qU|FP5\RFITG]\ GFD</t>
  </si>
  <si>
    <t>GF A[9S D/L H[DF\ GLR[ NXF"J[, 9ZFJ G\P</t>
  </si>
  <si>
    <t xml:space="preserve">;JF"G]DT[ 5;FZ SZJFDF\ VFJ[, K[P </t>
  </si>
  <si>
    <t xml:space="preserve">p5ZMST ;\RF,S ;\:YF ;\RFl,T </t>
  </si>
  <si>
    <t xml:space="preserve">CMÛM </t>
  </si>
  <si>
    <t>GL</t>
  </si>
  <si>
    <t xml:space="preserve">VZHL VG];FZ T[DG[ lGIlDT 5UFZWMZ6 D/JF5F+ YFI K[P </t>
  </si>
  <si>
    <t>9ZFJ G\P PPPPPPPPPP</t>
  </si>
  <si>
    <t>GL lGD6]\S TFP</t>
  </si>
  <si>
    <t>;]WLGL RMbBL U6JF5F+ GMSZLGM 5F\R JQF"GM ;DIUF/M TFP</t>
  </si>
  <si>
    <t xml:space="preserve">~FP  </t>
  </si>
  <si>
    <t xml:space="preserve">DF\YL CMÛM </t>
  </si>
  <si>
    <t xml:space="preserve">GL HuIF DF8[ D/JF5F+ </t>
  </si>
  <si>
    <t xml:space="preserve">s9ZFJ ;JF"G]DT[ 5;FZ SIM"Pf </t>
  </si>
  <si>
    <t xml:space="preserve">9ZFJ ZH} SZGFZG]\ GFD </t>
  </si>
  <si>
    <t xml:space="preserve">9ZFJG[ 8[SM VF5GFZG]\ GFD  </t>
  </si>
  <si>
    <t xml:space="preserve">;CL o </t>
  </si>
  <si>
    <t>CMÛM o</t>
  </si>
  <si>
    <t xml:space="preserve">HJS ÊDF\S </t>
  </si>
  <si>
    <t>5|lT4</t>
  </si>
  <si>
    <t xml:space="preserve">V[ ;CFISGF 5F\R JQF" 5}6" SZTF D/JF5F+ 5UFZWMZ6DF\ lGIlDT SZJF AFAT o </t>
  </si>
  <si>
    <t xml:space="preserve">;CFISGL TFP </t>
  </si>
  <si>
    <t xml:space="preserve">GL VZHL </t>
  </si>
  <si>
    <t>ZP</t>
  </si>
  <si>
    <t xml:space="preserve">;\NE" o </t>
  </si>
  <si>
    <t>!P</t>
  </si>
  <si>
    <t>XF/F q ;\:YFGF lGD6]S 5+ ÊDF\S o</t>
  </si>
  <si>
    <t>#P</t>
  </si>
  <si>
    <t>HI EFZT ;FY p5ZMST lJQFI 5ZtJ[ ;lJGI H6FJJFG]\ S[ ;\NE"DF\ H6FJ[, lJUTM D]HA lX1F6 lJEFUGF</t>
  </si>
  <si>
    <t xml:space="preserve">9ZFJ ÊDF\S o ADX !!))v*$!sZf U4 TFP Zv*v)) 9ZFJGL HMUJF. VG];FZ  </t>
  </si>
  <si>
    <t>zL</t>
  </si>
  <si>
    <t>V[</t>
  </si>
  <si>
    <t xml:space="preserve">p5ZMST lJUTMG[ wIFGDF\ ,. H~ZL D\H]ZL VF5JFGL VFU/GL SFI"JFCL YJF lJG\TL K[P </t>
  </si>
  <si>
    <t xml:space="preserve">XF/FG]\ GFD o </t>
  </si>
  <si>
    <t xml:space="preserve">lA0F6 o </t>
  </si>
  <si>
    <t xml:space="preserve">R[Sl,:8 D]HAGF VFWFZMP </t>
  </si>
  <si>
    <t xml:space="preserve">;\RF,S ;\:YFG]\ GFD </t>
  </si>
  <si>
    <t xml:space="preserve">GL VFH ZMH </t>
  </si>
  <si>
    <t xml:space="preserve">GF A[9S D/L H[DF\ GLR[ NXF"J[, 9ZFJ G\P </t>
  </si>
  <si>
    <t>;\RF,S ;\:YF sGFDf</t>
  </si>
  <si>
    <t xml:space="preserve">;\RFl,T </t>
  </si>
  <si>
    <t xml:space="preserve">GL lGD6]\S TFP </t>
  </si>
  <si>
    <t xml:space="preserve">;CFIS TZLS[ GMSZLGF 5F\R JQF" 5}6" SIF"G]\ 5|DF65+ </t>
  </si>
  <si>
    <t xml:space="preserve">VFYL 5|DFl6T SZJFDF\ VFJ[ K[ S[ zL </t>
  </si>
  <si>
    <t xml:space="preserve">YL lGD6]\S VF5[, K[PVG[ TFP </t>
  </si>
  <si>
    <t>;LPV[,P l;JFI VgI SM. ZHF EMUJ[, GYL4 T[G]\ 5|DF65+</t>
  </si>
  <si>
    <t xml:space="preserve">YL </t>
  </si>
  <si>
    <t>YL TFZLB</t>
  </si>
  <si>
    <t xml:space="preserve">VYJF </t>
  </si>
  <si>
    <t xml:space="preserve">lAGv5UFZL ZHF EMUJ[, K[ T[G]\ 5+S  </t>
  </si>
  <si>
    <t xml:space="preserve">;DIUF/M </t>
  </si>
  <si>
    <t xml:space="preserve">lAG5UFZL ZHF </t>
  </si>
  <si>
    <t xml:space="preserve">GMSZL </t>
  </si>
  <si>
    <t xml:space="preserve">V[S\NZ </t>
  </si>
  <si>
    <t xml:space="preserve">AFN </t>
  </si>
  <si>
    <t xml:space="preserve">U6JF5F+ GMSZL </t>
  </si>
  <si>
    <t xml:space="preserve">G U6JF5F+ ;DIUF/M           S], </t>
  </si>
  <si>
    <t>TFZLB</t>
  </si>
  <si>
    <t xml:space="preserve">JQF"  </t>
  </si>
  <si>
    <t xml:space="preserve">SD"RFZLGF 5|DF65+MGL BZF. SIF" V\U[G]\ ;\:YFG]\ 5|DF65+ </t>
  </si>
  <si>
    <t xml:space="preserve">VFYL 5|DFl6T SZJFDF\ VFJ[ K[ S[ SD"RFZLzL </t>
  </si>
  <si>
    <t xml:space="preserve">GLR[ D]HA 5|DF65+MGL BZF. SZ[, K[P </t>
  </si>
  <si>
    <t>s$f</t>
  </si>
  <si>
    <t>X{1Fl6S q jIJ;FlIS ,FISFTGF 5|DF65+M X{P</t>
  </si>
  <si>
    <t xml:space="preserve">HgD TFZLBG]\ 5|DF65+ </t>
  </si>
  <si>
    <t xml:space="preserve">XFZLlZS 1FDTFG]\ 5|DF65+ </t>
  </si>
  <si>
    <t xml:space="preserve">;FZL RF,R,UTG]\ 5|DF65+ </t>
  </si>
  <si>
    <t>jIJP</t>
  </si>
  <si>
    <t xml:space="preserve">p5ZMST 5|DF65+MGL H~ZL BZF. SIF" AFN SD"RFZLG[ CFHZ SZJFDF\ VFJ[, CTFP H[GL VFYL BF+L VF5JFDF\ VFJ[ K[P </t>
  </si>
  <si>
    <t>C]\</t>
  </si>
  <si>
    <t>XF/F</t>
  </si>
  <si>
    <t xml:space="preserve">GF 5UFZ WMZ6 </t>
  </si>
  <si>
    <t xml:space="preserve">p5ZMST 9ZFJDF\ NXF"J[, HMUJF.VM D[\ JF\RL K[P VG[ VFYL C]\ T[DF\ H6FJ[, XZTM VG[ AM,LVM ;FY[ T[DH JBTMJBTGL XZTM ;FY[ ;\DT YFp\ K]\P </t>
  </si>
  <si>
    <t xml:space="preserve">D[\ 5F\R JQF"GL D]ÛTGL ;\TMQFSFZS ;[JF SZ[, K[P VG[ T[ H ZLT[ CJ[ 5KL 56 DG[ ;M\5JFDF\ VFJ[ T[ OZHM lGQ9F5}J"S VG[ ;\TMQFSFZS ZLT[ AHFJLX T[GL VFYL BF+L VF5]\ K]\P </t>
  </si>
  <si>
    <t xml:space="preserve">D[\ ;LPV[,P l;JFI VgI SM. ZHF EMUJ[, GYLP T[DH S5FT 5UFZL ZHF EMUJ[, GYLP q </t>
  </si>
  <si>
    <t xml:space="preserve">D[\ EMUJ[, S5FT 5UFZGL ZHFVMGL lJUT DFZL VZHLDF\ NXF"J[, K[ VG[ VF ;DIUF/M AFN SIF" 5KL DFZL U6JF5F+ RMbBL GMSZL 5F\R JQF"GL 5}6" YFI K[P </t>
  </si>
  <si>
    <t xml:space="preserve">DFZL lGD6]\S TFZLB </t>
  </si>
  <si>
    <t>s5f</t>
  </si>
  <si>
    <t xml:space="preserve">GMSZLDF\ DFZL lGIlDT YJFGL 5F+TF p5Z V;Z YFI V[JM SM. AGFJ S[ 38GF DFZL SFZSLNL"DF\ AG[, GYL T[GL BF+L VF5]\ K]\P </t>
  </si>
  <si>
    <t>s&amp;f</t>
  </si>
  <si>
    <t>XF/FG]\ GFD</t>
  </si>
  <si>
    <t>XF/FG]\ ;ZGFD]</t>
  </si>
  <si>
    <t>o</t>
  </si>
  <si>
    <t xml:space="preserve">s!f  lX1F6 lJEFUGF  9ZFJ ÊDF\S o ADX !!))v*$!sZf U TFP _Zq_*q!))) </t>
  </si>
  <si>
    <t xml:space="preserve">sZf   lX1F6 lJEFUGF 5|PÊDF\S o ADXq!!))5)vZ___vsUf TFP!*q_!qZ___ </t>
  </si>
  <si>
    <t>XF{1Fl6S qjIJ;FlIS ,FISFT</t>
  </si>
  <si>
    <t xml:space="preserve">DFwIlDS S[ pPDFwIlDS lJEFUDF\ lX1F6 ;CFIS q JCLJ8L ;CFISq;FYL ;CFIS 
 </t>
  </si>
  <si>
    <t>TZLS[ 5|YD lGD6}\S TFZLB</t>
  </si>
  <si>
    <t xml:space="preserve">SD"RFZLG]\ GFD </t>
  </si>
  <si>
    <t>ov</t>
  </si>
  <si>
    <t xml:space="preserve">OLS; 5UFZGL ZSD  </t>
  </si>
  <si>
    <t xml:space="preserve">;\:YFDF\ CFHZ YIF TZLB  </t>
  </si>
  <si>
    <t xml:space="preserve">SD"RFZLGM CM¡M </t>
  </si>
  <si>
    <t xml:space="preserve">HgD TFZLB </t>
  </si>
  <si>
    <t>s*f</t>
  </si>
  <si>
    <t>s(f</t>
  </si>
  <si>
    <t>GMSZLDF NFB, TFZLB</t>
  </si>
  <si>
    <t>5FR JQF" 5}6" SIF TFZLB</t>
  </si>
  <si>
    <t xml:space="preserve">5F\R JQF" ;\TMQFSFZS GMSZL 5}6" SIF" TZLB </t>
  </si>
  <si>
    <t>EFJGUZ</t>
  </si>
  <si>
    <r>
      <t xml:space="preserve">HM </t>
    </r>
    <r>
      <rPr>
        <b/>
        <sz val="10"/>
        <color indexed="8"/>
        <rFont val="Arial"/>
        <family val="2"/>
      </rPr>
      <t>LWP</t>
    </r>
    <r>
      <rPr>
        <b/>
        <sz val="10"/>
        <color indexed="8"/>
        <rFont val="LMG-Arun"/>
        <family val="0"/>
      </rPr>
      <t xml:space="preserve"> CM TM</t>
    </r>
  </si>
  <si>
    <t xml:space="preserve">CF,GM CMÛM   </t>
  </si>
  <si>
    <t xml:space="preserve">SD"RFZLGM CM¡M ;CFIS q JCLJ8L S[ ;FYL </t>
  </si>
  <si>
    <t xml:space="preserve">5UFZ WMZ6DF\ lGIlDT SZJF V\U[P </t>
  </si>
  <si>
    <t>8=:8G\] GFD</t>
  </si>
  <si>
    <t xml:space="preserve">YL OZH AHFJ]\ K]\P VF HuIF p5Z lGDFI[, DG[ DFl;S OLS;v5[ ~FP </t>
  </si>
  <si>
    <t>DNNlGX lX1FS</t>
  </si>
  <si>
    <t xml:space="preserve">lXPlJPGF TFP _Zq_*q))GF 9ZFJ ÊDF\S o ADX !!))v*$!sZf U TYF lX1F6 lJEFUGF TFP!*q_!qZ___GF </t>
  </si>
  <si>
    <t xml:space="preserve">5lZ5+ ÊDF\S oADXq!!))5)vZ___vU GL HMUJF.VM VG];FZ DFZL ;CFIS TZLS[ 5F\R JQF"GL D]ÛT 5}6" YIF AFN </t>
  </si>
  <si>
    <t>5F\R JQF"  5}6"  SZTF CMÛM</t>
  </si>
  <si>
    <t>5F\R JQF"  5}6"  SZTF 5UFZ WMZ6</t>
  </si>
  <si>
    <t xml:space="preserve">5UFZ WMZ6DF\ </t>
  </si>
  <si>
    <t xml:space="preserve"> X~VFTGF TASS[ D/JF5F+ TDFD ,FEM ;lCT DG[ lGIlDT SZL VF5JFDF\ VFJ[ T[JL lJG\TL K[P PPPPPPPPP </t>
  </si>
  <si>
    <t xml:space="preserve">5F\R JQF"  5}6"  SZTF 5UFZ </t>
  </si>
  <si>
    <t>;\RF,S D\0/GF 9ZFJGL TFZLB</t>
  </si>
  <si>
    <t xml:space="preserve">TFP </t>
  </si>
  <si>
    <t>9ZFJ G\P P</t>
  </si>
  <si>
    <t xml:space="preserve">GF ZMH 5}6" YFI K[PVF ;DIUF/F </t>
  </si>
  <si>
    <t xml:space="preserve">NZdIFG SD"RFZLV[ ;\TMQFSFZS ;[JF AHFJ[, CMJFYL p5ZMST 9ZFJMGL HMUJF.VM VG];FZ CF,GF DFl;S prRS DFGNŸ J[TG </t>
  </si>
  <si>
    <t>D}/</t>
  </si>
  <si>
    <t xml:space="preserve"> </t>
  </si>
  <si>
    <t>;\RF,S D\0/GF 9ZFJGF G\AZ</t>
  </si>
  <si>
    <t xml:space="preserve">lH&lt;,F lX1F6FlWSFZLzL4 </t>
  </si>
  <si>
    <t>AC]DF/L EJG4</t>
  </si>
  <si>
    <t xml:space="preserve">lJQFI o DFwIlDS q prR¿Z DFwIlDS XF/FDF\ OZH AHFJTF  </t>
  </si>
  <si>
    <t>GM E,FD6 5+</t>
  </si>
  <si>
    <t xml:space="preserve">YL OZH AHFJ[ K[P </t>
  </si>
  <si>
    <t>T[DGF  TFP</t>
  </si>
  <si>
    <t xml:space="preserve">GF ZMH 5F\R JQF" 5}ZF YTF D/JF5F+ 5UFZWMZ6 ~FP </t>
  </si>
  <si>
    <t xml:space="preserve">GF X~VFTGF TASS[ lGIDFG];FZ D/JF5F+ ,FEM ;FY[ lGIlDT SZJF V\U[GF ;FWlGS VFWFZM ;FD[, ZFBL DMS,JFDF\ </t>
  </si>
  <si>
    <t xml:space="preserve">VFJ[ K[P TM p5ZMST lJUTMG[ wIFG[ ,. D\H]ZL VF5JF E,FD6 SZJFDF\ VFJ[ K[P </t>
  </si>
  <si>
    <t>GF</t>
  </si>
  <si>
    <t xml:space="preserve">lGD6]\S YIF TFZLBYL VFHlNG ;]WL T[VMG[ ;M\5JFDF\ VFJ[, OZHM lGQ9F5}J"S VG[ ;\TMQFSFZS AHFJ[, K[P </t>
  </si>
  <si>
    <t xml:space="preserve">XF/FGF DFP XFP q pPDFPXFP  lJEFUGF  </t>
  </si>
  <si>
    <t xml:space="preserve"> TFP</t>
  </si>
  <si>
    <t xml:space="preserve">SZJFDF\ VFJ[, GYLP VG[ DHS]Z SD"RFZLGL SFZSLNL"DF\ V[JM SM. AGFJ AgIM GYL S[ H[YL T[DGL lGIlDT YJF V\U[GL 5F+TF 5Z V;Z YFIP H[GL Z[S0" p5ZYL VG[ RF,R,UT p5ZYL RSF;6L SZJFDF\ VFJ[ K[P  </t>
  </si>
  <si>
    <t xml:space="preserve">YL lGD6]S SZ[, K[P T[DGL ;FD[ CF, TYF E}TSF/DF\ SM. BFTFSLI T5F; S[ 5M,L; S[; </t>
  </si>
  <si>
    <t xml:space="preserve">;DIUF/F NZdIFG T[DH E}TSF/DF\ SM. BFTFSLI T5F; S[ 5M,L; S[; YI[, GYL S[ VFJL SM. T5F; AFSL GYLP H[GL BZF. SZJFDF\ VFJ[, K[P VG[ SD"RFZLV[ ;\TMQFSFZS ;[JF AHFJ[, K[ T[YL DHS]Z SD"RFZLzL lX1F6 lJEFUGF 9ZFJ ÊDF\S o ADX !!))v*$!sZf U4 TFP Zv*v))GL HMUJF.VM VG];FZ lGIlDT YJF 5F+ K[ VG[ VFRFI"zLV[ lGIDFG];FZ SFI"JFCL SZLG[ SD"RFZLG[ lGIlDT SZFJL ,[JF T[D ;JF"G]DT[ 9ZFJJFDF\ VFJ[ K[P </t>
  </si>
  <si>
    <t xml:space="preserve">YL VFHlNG ;]WLGF </t>
  </si>
  <si>
    <t xml:space="preserve"> TFP </t>
  </si>
  <si>
    <t xml:space="preserve">GF ZMH SD"RFZLGL RMbBL U6JF5F+ GMSZL </t>
  </si>
  <si>
    <t xml:space="preserve">;]WLGF 5F\R JQF"GF ;DIUF/F NZdIFG </t>
  </si>
  <si>
    <t xml:space="preserve">;LPV[,P l;JFI VgI SM. ZHF EMUJ[, GYLP VG[ SD"RFZLGL ;[JF5MYL TYF ,LJ V[SFpg8GL TDFD GM\WM JQF"JFZ ;\5}6" ,BJFDF\ VFJ[, K[P H[GL XF/FGF Z[S0" ;FY[ ;ZBFJL BZF. SZ[, K[P H[DF\ 5F\R JQF"GL D]ÛTGL GMSZL AZFAZ 5}6" YI[, CMJFG]\ DF,]D 50[, K[P </t>
  </si>
  <si>
    <t xml:space="preserve">lGD6]\S SIF" TFZLB </t>
  </si>
  <si>
    <r>
      <t>GLR[ D]HA lAGv5UFZL ZHF</t>
    </r>
    <r>
      <rPr>
        <sz val="14"/>
        <color indexed="8"/>
        <rFont val="Arial"/>
        <family val="2"/>
      </rPr>
      <t>(L.W.P.)</t>
    </r>
  </si>
  <si>
    <t xml:space="preserve">EMUJ[, K[P  H[GL SD"RFZLGL ;[JF5MYL TYF ,LJ V[SFpg8GL GM\WM 5ZYL BZF. SZ[, K[P </t>
  </si>
  <si>
    <t>R[Sl,:8 D]ÛF G\P !&amp;</t>
  </si>
  <si>
    <t>ü</t>
  </si>
  <si>
    <t>VFRFI"zL</t>
  </si>
  <si>
    <t xml:space="preserve">DF\ lXPlJPGF TFP Zv*v))GF 9ZFJ ÊDF\S o ADXv!!))v*$!sZfU TYF lXPlJPGF TFP !*v!vZ___ GF 5lZ5+ </t>
  </si>
  <si>
    <t xml:space="preserve">ÊDF\S o ADX !!))5)vZ___vU GL HMUJF.VM VG];FZ </t>
  </si>
  <si>
    <t xml:space="preserve">;CFIS TZLS[ lGDFI[, K]\P VG[ D[\ </t>
  </si>
  <si>
    <t xml:space="preserve">GF 5F\R JQF"GL D]ÛTGL ;\TMQFSFZS ;[JF 5}6" SZ[, K[PT[YL DG[ TFP  </t>
  </si>
  <si>
    <t xml:space="preserve">GLR[ D]HA AF\IWZL VF5]\ K]\ S[ v </t>
  </si>
  <si>
    <t xml:space="preserve">DF\ lGIlDT SZJFDF\ VFJ[ T[  lS:;FDF\ </t>
  </si>
  <si>
    <t xml:space="preserve">YL VFHlNG ;]WLGF ;DIUF/F NZdIFG T[DH E]TSF/DF\ DFZL ;FD[ </t>
  </si>
  <si>
    <t xml:space="preserve">SM. 5M,L; S[; YI[, GYL T[DH SM. BFTFSLI T5F; YI[, GYL T[DH VFJL SM. T5F; YJFGL AFSL GYLP T[GL SA],FT VF5] K]\P </t>
  </si>
  <si>
    <t xml:space="preserve">C]\ SA],FT VF5] K]\ S[ HuIF  </t>
  </si>
  <si>
    <t>GF 5UFZ WMZ6DF\ DFZL 5UFZ AF\W6L VgJI[ DG[ R}SJJFDF\ VFJ[</t>
  </si>
  <si>
    <t xml:space="preserve"> T[ ZSD JWFZ[ CMJFG]\ AGX[ TM JWFZFGL ZSD ;ZSFZDF\ RF,TL VFJ[, 5âlT 5|DF6[ ZFA[TF D]HA J;}, SZJFGL ZC[X[P T[ XZT ;FY[ ;D\T K]\P </t>
  </si>
  <si>
    <t>SD"RFZLGL ;CL</t>
  </si>
  <si>
    <t>VFRFI"GL ;CL</t>
  </si>
  <si>
    <t>prRPDFwIlDS</t>
  </si>
  <si>
    <t>39900-126600, Level-07</t>
  </si>
  <si>
    <t>X{1Fl6S qjIJ;FlIS ,FISFT</t>
  </si>
  <si>
    <t>5F\R JQF" ;\TMQFSFZS GMSZL 5}6" SIF" TFZLB ov</t>
  </si>
  <si>
    <t xml:space="preserve">  </t>
  </si>
  <si>
    <t>lX1F6 ;CFIS</t>
  </si>
  <si>
    <t xml:space="preserve">TZLS[ AHFJ[, OZHGL D]ÛTGF 5F\R JQF" 5}6" YJFYL D/JF5F+ </t>
  </si>
  <si>
    <t xml:space="preserve">HI EFZT ;FY p5ZMST lJQFI 5ZtJ[ ;lJGI H6FJJFG]\ S[ C]\ </t>
  </si>
  <si>
    <t xml:space="preserve">DFwIlDSqprR¿Z DFwIlDS </t>
  </si>
  <si>
    <t>lJEFUDF\ CF,</t>
  </si>
  <si>
    <t xml:space="preserve">GF CMÛF p5Z </t>
  </si>
  <si>
    <t>lHPlXPSR[ZL GM E,FD6 5+</t>
  </si>
  <si>
    <t>XF/F q ;\:YFGF lGD6]S 5+</t>
  </si>
  <si>
    <t>_*q!ZqZ_!&amp;</t>
  </si>
  <si>
    <t>GF CMÛF p5Z</t>
  </si>
  <si>
    <t>DF\ TFP</t>
  </si>
  <si>
    <t xml:space="preserve"> TZLS[</t>
  </si>
  <si>
    <t>TZLS[ GL</t>
  </si>
  <si>
    <t xml:space="preserve">VF SR[ZLGF E,FD6 5+GL 5|DFl6T GS,P </t>
  </si>
  <si>
    <t xml:space="preserve">lGD6]\S C]SDGL 5|DFl6T GS,P </t>
  </si>
  <si>
    <t>V;, CFHZ lZ5M8"</t>
  </si>
  <si>
    <t>GMSZLGF 5F\R JQF" 5}6" SIF"G]\ 5|DF65+ TYF BFGUL VC[JF,P</t>
  </si>
  <si>
    <t xml:space="preserve">lGD6]\S DF;GF CFHZL 5+S 5[.hGL 5|DFl6T GS,P </t>
  </si>
  <si>
    <t xml:space="preserve">RF,] DF;GF CFHZL 5+S 5[.hGL 5|DFl6T GS,P </t>
  </si>
  <si>
    <t>;[JF5MYLGL 5|DFl6T GS,P sTDFD 5[.hf</t>
  </si>
  <si>
    <t>;LPV[,P l;JFI SM. VgI ZHF EMUJ[, GYL T[J]\ 5|DF65+P</t>
  </si>
  <si>
    <t xml:space="preserve">5M,L; S[ BFTFSLI T5F; JU[Z[ GYL T[ DT,AGM D\0/GM 9ZFJP </t>
  </si>
  <si>
    <t>;\A\lWT SD"RFZLGL AFC[WZLPsVFRFI"GL ~A~DF\f</t>
  </si>
  <si>
    <t>;\A\lWT SD"RFZLGF 5|DF65+M BZF. SIF" V\U[G]\ ;\:YFGF J0FG]\ 5|DF65+P</t>
  </si>
  <si>
    <t>;LP;LP;LP 5ZL1FF 5F; SIF" V\U[G]\ U]HZFT I]lGJ;L"8L VDNFJFNG]\ 5|DF65+P</t>
  </si>
  <si>
    <t xml:space="preserve">lCgNLqU]HZFTL EFQFGL 5ZL1FF 5F; V\U[GF VFWFZMP </t>
  </si>
  <si>
    <t>TYF H~ZL OMD";</t>
  </si>
  <si>
    <t xml:space="preserve">H[ 5[.h EZ[, CMI T[ AWF 5[.h </t>
  </si>
  <si>
    <t>VFRFI"G; ;CL</t>
  </si>
  <si>
    <t>5|D]BzLqD\+LzL</t>
  </si>
  <si>
    <t xml:space="preserve">LWP </t>
  </si>
  <si>
    <t>CMI TM TFZLB sVf VG[ sAf BFGF\DF\ ,BJLP VG[ JQF" DF; VG[ lNJ; GF BFGFDF\ V,U V,U ,BJLP</t>
  </si>
  <si>
    <t xml:space="preserve">5F\R JQF"GL D]ÛTGL 5}6" YI[, K[P SD"RFZLGL GMSZLGF VF ;DU| ;DIUF/FGL ;[JF5MYL TYF ,LJ V[SFpg8GL JQF"JFZ TDFD GM\WM RSF;[, K[ H[DF\  SD"RFZLGL 5F\R JQF"GL D]ÛTGL GMSZL AZFAZ 5}6" YI[, CMJFG]\ DF,]D 50[, K[P </t>
  </si>
  <si>
    <t xml:space="preserve">VFYL 5|DF65+ VF5JFDF\ VFJ[ K[ S[ </t>
  </si>
  <si>
    <t>V+[GL XF/F</t>
  </si>
  <si>
    <t>TFo</t>
  </si>
  <si>
    <t xml:space="preserve">9ZFJ G\AZ v  </t>
  </si>
  <si>
    <t xml:space="preserve">VFYL 9ZFJ SZJFDF\ VFJ[ K[ S[ </t>
  </si>
  <si>
    <t>;\RF,LT</t>
  </si>
  <si>
    <t>DF\</t>
  </si>
  <si>
    <t>lJEFUDF\</t>
  </si>
  <si>
    <t>TZLS[ TFP</t>
  </si>
  <si>
    <t>YL OZH AHFJTF SD"RFZL</t>
  </si>
  <si>
    <t>G[</t>
  </si>
  <si>
    <t xml:space="preserve">GF ZMH 5F\R  JQF" ;\TMQF5]J"S 5}6" SZ[,  CMI4 T[VMG[ ;ZSFZL lGIFDMG]\;FZ 5]ZF </t>
  </si>
  <si>
    <t xml:space="preserve">DF\  </t>
  </si>
  <si>
    <t>TZLS[</t>
  </si>
  <si>
    <t>lJEFUDF\ TFP</t>
  </si>
  <si>
    <t>YL OZH AHFJ[ K[P T[VMG[ TFP</t>
  </si>
  <si>
    <t xml:space="preserve">;\TMQFSFZS 5}6" S[Z, K[PTYF VF ;DI UF/F NZdIFG T[VMV[ ;LPV[,P45|;]lT S[ V[,P0A&lt;I] l;JFI SM. </t>
  </si>
  <si>
    <t>56 ZHF EMUJ[, GYLPH[ XF/FGF Z[S0" 5ZYL BZF. SZL VF5JFDF\ VFJ[ K[P</t>
  </si>
  <si>
    <t xml:space="preserve"> HM ;LPV[,P l;JFI VgI ZHF H[JL S[ 5|;]lT S[ V[,P0A&lt;I] ZHF G CMI TM T[GF 5Z ,L8L DFZJLP</t>
  </si>
  <si>
    <t xml:space="preserve">GF  ZMH  5F\R  JQF" </t>
  </si>
  <si>
    <t>;\TMQFSFZS 5}6" S[Z, K[PT[ AN,G]\ XF/FGF Z[S0" 5ZYL BZF. SZL VF5JFDF\ VFJ[ K[P</t>
  </si>
  <si>
    <t>5M,L; S[; S[ BFTFSLI T5F; YI[, GYL T[J] VFYL 9ZFJJFDF\ VFJ[ K[P</t>
  </si>
  <si>
    <t>GF ZMH 5F\R JQF" ;\TMQF5]J"S 5}6" SZ[, K[PTYF VF ;DI NZdIFG T[DGL ;FD[ SM.</t>
  </si>
  <si>
    <t xml:space="preserve">DFPXFPqpPDFPXFPlJEFUGF SD"RFZLzL </t>
  </si>
  <si>
    <t>lX1F6 ;CFISqJCLJ8L ;CFISq;FYL ;CFIS TZLS[ TFP</t>
  </si>
  <si>
    <t xml:space="preserve">YL lXPlJPGF TFP Zv*v))GF 9ZFJ ÊDF\SoADXv  </t>
  </si>
  <si>
    <t xml:space="preserve">VG];FZ lGD6]\S SZ[, K[PVG[ SD"RFZLV[ 5F\R JQF"GL ;[JF 5}6" SZ[, CMJFYL VG[ SD"RFZLGL </t>
  </si>
  <si>
    <t xml:space="preserve">!!))v*$! sZf U TYF lXPlJPGF TFP!*q_!qZ___GF 5lZ5+ ÊDF\So ADX !!))5)v Z___ vU GL  HMUJF.VM </t>
  </si>
  <si>
    <t>GL lX1F6 ;CFISqJCLJ8L ;CFISq;FYL ;CFIS TZLS[</t>
  </si>
  <si>
    <t xml:space="preserve">R[Sl,:8 D]ÛF G\P _) </t>
  </si>
  <si>
    <t>R[Sl,:8 D]ÛF G\P _$</t>
  </si>
  <si>
    <t xml:space="preserve">R[Sl,:8 D]ÛF G\P !! </t>
  </si>
  <si>
    <t>5UFZDF\ ;DFJJFG]\ VFYL 9ZFJJFDF\ VFJ[ K[P</t>
  </si>
  <si>
    <t>OF., p5Z ,UFJJ]\ TYF ;[8DF\ 5|YD S|D[ D]SJ]\P</t>
  </si>
  <si>
    <t>V[DP SMDP ALPV[0P</t>
  </si>
  <si>
    <t>5\SH V[RP ZFHIU]~</t>
  </si>
  <si>
    <t>S|DF\SqDFwIqE,FD6qZ_!&amp;q TFo_&amp;q!ZqZ_!&amp;</t>
  </si>
  <si>
    <t xml:space="preserve">  zL    8=:8vEFJGUZ</t>
  </si>
  <si>
    <t xml:space="preserve"> ;S",</t>
  </si>
  <si>
    <t xml:space="preserve">zL   CF.:S}, </t>
  </si>
  <si>
    <t>5UFZWMZ6DF\ TFo</t>
  </si>
  <si>
    <t xml:space="preserve">GF ZMH ~FP  </t>
  </si>
  <si>
    <t xml:space="preserve">X~VFTGF TASS[ D/JF5F+ TDFD ,FEM ;FY[ SD"RFZLGL </t>
  </si>
  <si>
    <t xml:space="preserve">GMSZL lGIlDT SZJFG]\ T[DH XF/FGF VFRFI"zLV[  DHS]Z SD"RFZLGL GMSZLG[ lGIlDT SZJF V\U[GL H~ZL SFI"JFCL CFY WZJFG]\ VG[ D\H]ZL D?I[YL lGIlDT 5UFZ WMZ6DF\ lGIDFG];FZ VG[ BFTFSLI ;}RGFVM D]HA 5UFZ AF\W6L SZFJL ,[JFG]\ VFYL ;JF"G]DT[ 9ZFJJFDF\ VFJ[ K[P 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</si>
</sst>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"/>
    <numFmt numFmtId="183" formatCode="0.0"/>
  </numFmts>
  <fonts count="119"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LMG-Arun"/>
      <family val="0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LMG-Arun"/>
      <family val="0"/>
    </font>
    <font>
      <sz val="14"/>
      <name val="LMG-Aru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LMG-Arun"/>
      <family val="0"/>
    </font>
    <font>
      <b/>
      <sz val="14"/>
      <color indexed="8"/>
      <name val="Arial"/>
      <family val="2"/>
    </font>
    <font>
      <b/>
      <sz val="20"/>
      <color indexed="8"/>
      <name val="LMG-Arun"/>
      <family val="0"/>
    </font>
    <font>
      <sz val="18"/>
      <color indexed="8"/>
      <name val="LMG-Arun"/>
      <family val="0"/>
    </font>
    <font>
      <sz val="12"/>
      <color indexed="8"/>
      <name val="LMG-Arun"/>
      <family val="0"/>
    </font>
    <font>
      <sz val="10"/>
      <color indexed="8"/>
      <name val="Arial"/>
      <family val="2"/>
    </font>
    <font>
      <sz val="10"/>
      <color indexed="8"/>
      <name val="LMG-Arun"/>
      <family val="0"/>
    </font>
    <font>
      <b/>
      <sz val="14"/>
      <color indexed="8"/>
      <name val="LMG-Arun"/>
      <family val="0"/>
    </font>
    <font>
      <sz val="13.5"/>
      <color indexed="8"/>
      <name val="LMG-Arun"/>
      <family val="0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LMG-Arun"/>
      <family val="0"/>
    </font>
    <font>
      <b/>
      <sz val="12"/>
      <color indexed="8"/>
      <name val="LMG-Arun"/>
      <family val="0"/>
    </font>
    <font>
      <sz val="13"/>
      <color indexed="8"/>
      <name val="LMG-Arun"/>
      <family val="0"/>
    </font>
    <font>
      <sz val="16"/>
      <color indexed="8"/>
      <name val="LMG-Arun"/>
      <family val="0"/>
    </font>
    <font>
      <sz val="12"/>
      <color indexed="8"/>
      <name val="Arial"/>
      <family val="2"/>
    </font>
    <font>
      <sz val="11"/>
      <color indexed="8"/>
      <name val="LMG-Arun"/>
      <family val="0"/>
    </font>
    <font>
      <sz val="8"/>
      <color indexed="8"/>
      <name val="LMG-Arun"/>
      <family val="0"/>
    </font>
    <font>
      <sz val="26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LMG-Arun"/>
      <family val="0"/>
    </font>
    <font>
      <sz val="12"/>
      <color indexed="8"/>
      <name val="Mr-GUJ1"/>
      <family val="2"/>
    </font>
    <font>
      <sz val="15"/>
      <color indexed="8"/>
      <name val="LMG-Arun"/>
      <family val="0"/>
    </font>
    <font>
      <sz val="15"/>
      <color indexed="8"/>
      <name val="Arial"/>
      <family val="2"/>
    </font>
    <font>
      <b/>
      <sz val="14"/>
      <color indexed="9"/>
      <name val="LMG-Arun"/>
      <family val="0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sz val="13.5"/>
      <color indexed="8"/>
      <name val="Arial"/>
      <family val="2"/>
    </font>
    <font>
      <sz val="14"/>
      <color indexed="9"/>
      <name val="LMG-Arun"/>
      <family val="0"/>
    </font>
    <font>
      <sz val="14"/>
      <color indexed="9"/>
      <name val="Arial"/>
      <family val="2"/>
    </font>
    <font>
      <sz val="14"/>
      <color indexed="8"/>
      <name val="Wingdings"/>
      <family val="0"/>
    </font>
    <font>
      <b/>
      <sz val="13"/>
      <color indexed="8"/>
      <name val="LMG-Arun"/>
      <family val="0"/>
    </font>
    <font>
      <b/>
      <sz val="16"/>
      <color indexed="8"/>
      <name val="Arial"/>
      <family val="2"/>
    </font>
    <font>
      <sz val="22"/>
      <color indexed="8"/>
      <name val="LMG-Arun"/>
      <family val="0"/>
    </font>
    <font>
      <sz val="32"/>
      <color indexed="8"/>
      <name val="LMG-Arun"/>
      <family val="0"/>
    </font>
    <font>
      <sz val="11"/>
      <color indexed="8"/>
      <name val="Calibri"/>
      <family val="2"/>
    </font>
    <font>
      <sz val="20"/>
      <color indexed="8"/>
      <name val="LMG-Arun"/>
      <family val="0"/>
    </font>
    <font>
      <b/>
      <sz val="24"/>
      <color indexed="8"/>
      <name val="LMG-Arun"/>
      <family val="0"/>
    </font>
    <font>
      <sz val="28"/>
      <color indexed="8"/>
      <name val="LMG-Arun"/>
      <family val="0"/>
    </font>
    <font>
      <sz val="36"/>
      <color indexed="8"/>
      <name val="LMG-Arun"/>
      <family val="0"/>
    </font>
    <font>
      <sz val="24"/>
      <color indexed="8"/>
      <name val="LMG-Arun"/>
      <family val="0"/>
    </font>
    <font>
      <sz val="40"/>
      <color indexed="8"/>
      <name val="LMG-Arun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LMG-Arun"/>
      <family val="0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LMG-Arun"/>
      <family val="0"/>
    </font>
    <font>
      <sz val="18"/>
      <color theme="1"/>
      <name val="LMG-Arun"/>
      <family val="0"/>
    </font>
    <font>
      <sz val="12"/>
      <color theme="1"/>
      <name val="LMG-Arun"/>
      <family val="0"/>
    </font>
    <font>
      <sz val="10"/>
      <color theme="1"/>
      <name val="Arial"/>
      <family val="2"/>
    </font>
    <font>
      <sz val="10"/>
      <color theme="1"/>
      <name val="LMG-Arun"/>
      <family val="0"/>
    </font>
    <font>
      <b/>
      <sz val="10"/>
      <color theme="1"/>
      <name val="LMG-Arun"/>
      <family val="0"/>
    </font>
    <font>
      <b/>
      <sz val="14"/>
      <color theme="1"/>
      <name val="LMG-Arun"/>
      <family val="0"/>
    </font>
    <font>
      <sz val="13.5"/>
      <color theme="1"/>
      <name val="LMG-Arun"/>
      <family val="0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LMG-Arun"/>
      <family val="0"/>
    </font>
    <font>
      <b/>
      <sz val="12"/>
      <color theme="1"/>
      <name val="LMG-Arun"/>
      <family val="0"/>
    </font>
    <font>
      <sz val="13"/>
      <color theme="1"/>
      <name val="LMG-Arun"/>
      <family val="0"/>
    </font>
    <font>
      <sz val="16"/>
      <color theme="1"/>
      <name val="LMG-Arun"/>
      <family val="0"/>
    </font>
    <font>
      <sz val="12"/>
      <color theme="1"/>
      <name val="Arial"/>
      <family val="2"/>
    </font>
    <font>
      <sz val="11"/>
      <color theme="1"/>
      <name val="LMG-Arun"/>
      <family val="0"/>
    </font>
    <font>
      <sz val="8"/>
      <color theme="1"/>
      <name val="LMG-Arun"/>
      <family val="0"/>
    </font>
    <font>
      <b/>
      <sz val="13"/>
      <color theme="1"/>
      <name val="LMG-Arun"/>
      <family val="0"/>
    </font>
    <font>
      <sz val="14"/>
      <color theme="1"/>
      <name val="Wingdings"/>
      <family val="0"/>
    </font>
    <font>
      <b/>
      <sz val="16"/>
      <color theme="1"/>
      <name val="LMG-Arun"/>
      <family val="0"/>
    </font>
    <font>
      <sz val="14"/>
      <color theme="0"/>
      <name val="LMG-Arun"/>
      <family val="0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5"/>
      <color theme="1"/>
      <name val="Arial"/>
      <family val="2"/>
    </font>
    <font>
      <sz val="13.5"/>
      <color theme="1"/>
      <name val="Arial"/>
      <family val="2"/>
    </font>
    <font>
      <b/>
      <sz val="14"/>
      <color theme="0"/>
      <name val="LMG-Arun"/>
      <family val="0"/>
    </font>
    <font>
      <b/>
      <sz val="13"/>
      <color theme="0"/>
      <name val="Arial"/>
      <family val="2"/>
    </font>
    <font>
      <sz val="15"/>
      <color theme="1"/>
      <name val="LMG-Arun"/>
      <family val="0"/>
    </font>
    <font>
      <sz val="12"/>
      <color theme="1"/>
      <name val="Mr-GUJ1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LMG-Aru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84" fillId="0" borderId="0" xfId="0" applyFont="1" applyBorder="1" applyAlignment="1">
      <alignment horizontal="left"/>
    </xf>
    <xf numFmtId="0" fontId="84" fillId="0" borderId="10" xfId="0" applyFont="1" applyBorder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4" fillId="0" borderId="10" xfId="0" applyFont="1" applyBorder="1" applyAlignment="1">
      <alignment vertical="center"/>
    </xf>
    <xf numFmtId="0" fontId="84" fillId="0" borderId="11" xfId="0" applyFont="1" applyBorder="1" applyAlignment="1">
      <alignment vertical="center"/>
    </xf>
    <xf numFmtId="0" fontId="88" fillId="0" borderId="0" xfId="0" applyFont="1" applyAlignment="1">
      <alignment horizontal="left"/>
    </xf>
    <xf numFmtId="0" fontId="83" fillId="0" borderId="0" xfId="0" applyFont="1" applyAlignment="1">
      <alignment horizontal="left"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82" fontId="84" fillId="0" borderId="0" xfId="0" applyNumberFormat="1" applyFont="1" applyAlignment="1">
      <alignment horizontal="center" vertical="center"/>
    </xf>
    <xf numFmtId="0" fontId="89" fillId="0" borderId="0" xfId="0" applyFont="1" applyAlignment="1">
      <alignment wrapText="1"/>
    </xf>
    <xf numFmtId="0" fontId="89" fillId="0" borderId="0" xfId="0" applyFont="1" applyBorder="1" applyAlignment="1">
      <alignment wrapText="1"/>
    </xf>
    <xf numFmtId="0" fontId="88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88" fillId="0" borderId="0" xfId="0" applyFont="1" applyBorder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90" fillId="9" borderId="0" xfId="0" applyFont="1" applyFill="1" applyAlignment="1">
      <alignment horizontal="center" vertical="center" wrapText="1"/>
    </xf>
    <xf numFmtId="0" fontId="91" fillId="9" borderId="0" xfId="0" applyFont="1" applyFill="1" applyAlignment="1">
      <alignment horizontal="center" vertical="center" wrapText="1"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2" xfId="0" applyNumberFormat="1" applyFont="1" applyBorder="1" applyAlignment="1">
      <alignment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/>
    </xf>
    <xf numFmtId="0" fontId="83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vertical="justify" wrapText="1"/>
    </xf>
    <xf numFmtId="0" fontId="94" fillId="0" borderId="0" xfId="0" applyFont="1" applyAlignment="1">
      <alignment vertical="center"/>
    </xf>
    <xf numFmtId="0" fontId="83" fillId="0" borderId="0" xfId="0" applyFont="1" applyAlignment="1">
      <alignment vertical="justify"/>
    </xf>
    <xf numFmtId="0" fontId="0" fillId="33" borderId="0" xfId="0" applyFill="1" applyAlignment="1">
      <alignment/>
    </xf>
    <xf numFmtId="0" fontId="83" fillId="33" borderId="0" xfId="0" applyFont="1" applyFill="1" applyAlignment="1">
      <alignment vertical="center"/>
    </xf>
    <xf numFmtId="0" fontId="93" fillId="0" borderId="0" xfId="0" applyFont="1" applyBorder="1" applyAlignment="1">
      <alignment/>
    </xf>
    <xf numFmtId="0" fontId="83" fillId="34" borderId="13" xfId="0" applyFont="1" applyFill="1" applyBorder="1" applyAlignment="1">
      <alignment/>
    </xf>
    <xf numFmtId="0" fontId="84" fillId="34" borderId="13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95" fillId="0" borderId="12" xfId="0" applyFont="1" applyFill="1" applyBorder="1" applyAlignment="1">
      <alignment/>
    </xf>
    <xf numFmtId="2" fontId="84" fillId="0" borderId="0" xfId="0" applyNumberFormat="1" applyFont="1" applyBorder="1" applyAlignment="1">
      <alignment vertical="center"/>
    </xf>
    <xf numFmtId="0" fontId="96" fillId="0" borderId="0" xfId="0" applyFont="1" applyAlignment="1">
      <alignment horizontal="left" vertical="center"/>
    </xf>
    <xf numFmtId="14" fontId="84" fillId="0" borderId="0" xfId="0" applyNumberFormat="1" applyFont="1" applyBorder="1" applyAlignment="1">
      <alignment vertical="center"/>
    </xf>
    <xf numFmtId="0" fontId="83" fillId="35" borderId="0" xfId="0" applyFont="1" applyFill="1" applyAlignment="1">
      <alignment vertical="center"/>
    </xf>
    <xf numFmtId="0" fontId="84" fillId="35" borderId="0" xfId="0" applyFont="1" applyFill="1" applyAlignment="1">
      <alignment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8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97" fillId="35" borderId="13" xfId="0" applyFont="1" applyFill="1" applyBorder="1" applyAlignment="1">
      <alignment vertical="center"/>
    </xf>
    <xf numFmtId="0" fontId="84" fillId="35" borderId="13" xfId="0" applyFont="1" applyFill="1" applyBorder="1" applyAlignment="1">
      <alignment/>
    </xf>
    <xf numFmtId="0" fontId="92" fillId="35" borderId="13" xfId="0" applyFont="1" applyFill="1" applyBorder="1" applyAlignment="1">
      <alignment/>
    </xf>
    <xf numFmtId="0" fontId="98" fillId="0" borderId="0" xfId="0" applyFont="1" applyAlignment="1">
      <alignment horizontal="left"/>
    </xf>
    <xf numFmtId="0" fontId="83" fillId="0" borderId="13" xfId="0" applyFont="1" applyFill="1" applyBorder="1" applyAlignment="1">
      <alignment/>
    </xf>
    <xf numFmtId="0" fontId="99" fillId="0" borderId="0" xfId="0" applyFont="1" applyAlignment="1">
      <alignment vertical="center"/>
    </xf>
    <xf numFmtId="0" fontId="99" fillId="33" borderId="0" xfId="0" applyFont="1" applyFill="1" applyAlignment="1">
      <alignment vertical="center"/>
    </xf>
    <xf numFmtId="0" fontId="99" fillId="0" borderId="0" xfId="0" applyFont="1" applyFill="1" applyBorder="1" applyAlignment="1">
      <alignment vertical="center"/>
    </xf>
    <xf numFmtId="14" fontId="94" fillId="0" borderId="0" xfId="0" applyNumberFormat="1" applyFont="1" applyFill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2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hidden="1"/>
    </xf>
    <xf numFmtId="14" fontId="4" fillId="33" borderId="0" xfId="0" applyNumberFormat="1" applyFont="1" applyFill="1" applyAlignment="1" applyProtection="1">
      <alignment horizontal="center" vertical="center"/>
      <protection hidden="1"/>
    </xf>
    <xf numFmtId="14" fontId="4" fillId="15" borderId="0" xfId="0" applyNumberFormat="1" applyFont="1" applyFill="1" applyAlignment="1" applyProtection="1">
      <alignment horizontal="center" vertical="center"/>
      <protection hidden="1"/>
    </xf>
    <xf numFmtId="0" fontId="89" fillId="0" borderId="0" xfId="0" applyFont="1" applyBorder="1" applyAlignment="1">
      <alignment horizontal="center" wrapText="1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top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left" vertical="justify"/>
    </xf>
    <xf numFmtId="14" fontId="84" fillId="0" borderId="0" xfId="0" applyNumberFormat="1" applyFont="1" applyAlignment="1">
      <alignment horizontal="left" vertical="center"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3" fillId="0" borderId="0" xfId="0" applyFont="1" applyBorder="1" applyAlignment="1">
      <alignment horizontal="left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182" fontId="100" fillId="0" borderId="14" xfId="0" applyNumberFormat="1" applyFont="1" applyBorder="1" applyAlignment="1">
      <alignment horizontal="center" vertical="center" wrapText="1"/>
    </xf>
    <xf numFmtId="0" fontId="88" fillId="33" borderId="14" xfId="0" applyFont="1" applyFill="1" applyBorder="1" applyAlignment="1">
      <alignment horizontal="center" vertical="center" wrapText="1"/>
    </xf>
    <xf numFmtId="182" fontId="100" fillId="33" borderId="14" xfId="0" applyNumberFormat="1" applyFont="1" applyFill="1" applyBorder="1" applyAlignment="1">
      <alignment horizontal="center" vertical="center" wrapText="1"/>
    </xf>
    <xf numFmtId="0" fontId="100" fillId="33" borderId="14" xfId="0" applyFont="1" applyFill="1" applyBorder="1" applyAlignment="1">
      <alignment horizontal="center" vertical="center" wrapText="1"/>
    </xf>
    <xf numFmtId="182" fontId="100" fillId="33" borderId="14" xfId="0" applyNumberFormat="1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 wrapText="1"/>
    </xf>
    <xf numFmtId="14" fontId="89" fillId="33" borderId="14" xfId="0" applyNumberFormat="1" applyFont="1" applyFill="1" applyBorder="1" applyAlignment="1">
      <alignment horizontal="center" vertical="center" wrapText="1"/>
    </xf>
    <xf numFmtId="0" fontId="101" fillId="33" borderId="14" xfId="0" applyFont="1" applyFill="1" applyBorder="1" applyAlignment="1">
      <alignment vertical="center" wrapText="1"/>
    </xf>
    <xf numFmtId="0" fontId="88" fillId="33" borderId="14" xfId="0" applyFont="1" applyFill="1" applyBorder="1" applyAlignment="1">
      <alignment vertical="center" wrapText="1"/>
    </xf>
    <xf numFmtId="0" fontId="100" fillId="0" borderId="14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 wrapText="1"/>
    </xf>
    <xf numFmtId="0" fontId="89" fillId="0" borderId="14" xfId="0" applyFont="1" applyFill="1" applyBorder="1" applyAlignment="1">
      <alignment horizontal="center" vertical="center" wrapText="1"/>
    </xf>
    <xf numFmtId="14" fontId="89" fillId="0" borderId="14" xfId="0" applyNumberFormat="1" applyFont="1" applyFill="1" applyBorder="1" applyAlignment="1">
      <alignment horizontal="center" vertical="center" wrapText="1"/>
    </xf>
    <xf numFmtId="182" fontId="100" fillId="0" borderId="14" xfId="0" applyNumberFormat="1" applyFont="1" applyFill="1" applyBorder="1" applyAlignment="1">
      <alignment horizontal="center" vertical="center"/>
    </xf>
    <xf numFmtId="0" fontId="101" fillId="0" borderId="14" xfId="0" applyFont="1" applyFill="1" applyBorder="1" applyAlignment="1">
      <alignment vertical="center" wrapText="1"/>
    </xf>
    <xf numFmtId="0" fontId="88" fillId="0" borderId="14" xfId="0" applyFont="1" applyFill="1" applyBorder="1" applyAlignment="1">
      <alignment vertical="center" wrapText="1"/>
    </xf>
    <xf numFmtId="182" fontId="100" fillId="0" borderId="14" xfId="0" applyNumberFormat="1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4" fontId="85" fillId="0" borderId="0" xfId="0" applyNumberFormat="1" applyFont="1" applyBorder="1" applyAlignment="1">
      <alignment vertical="center"/>
    </xf>
    <xf numFmtId="14" fontId="83" fillId="0" borderId="0" xfId="0" applyNumberFormat="1" applyFont="1" applyFill="1" applyBorder="1" applyAlignment="1">
      <alignment vertical="center"/>
    </xf>
    <xf numFmtId="14" fontId="100" fillId="0" borderId="0" xfId="0" applyNumberFormat="1" applyFont="1" applyAlignment="1">
      <alignment vertical="center"/>
    </xf>
    <xf numFmtId="14" fontId="84" fillId="0" borderId="0" xfId="0" applyNumberFormat="1" applyFont="1" applyAlignment="1">
      <alignment horizontal="center"/>
    </xf>
    <xf numFmtId="0" fontId="83" fillId="37" borderId="0" xfId="0" applyFont="1" applyFill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88" fillId="33" borderId="14" xfId="0" applyFont="1" applyFill="1" applyBorder="1" applyAlignment="1">
      <alignment horizontal="left" vertical="center" wrapText="1"/>
    </xf>
    <xf numFmtId="0" fontId="84" fillId="35" borderId="15" xfId="0" applyFont="1" applyFill="1" applyBorder="1" applyAlignment="1">
      <alignment vertical="center"/>
    </xf>
    <xf numFmtId="0" fontId="83" fillId="0" borderId="13" xfId="0" applyFont="1" applyFill="1" applyBorder="1" applyAlignment="1">
      <alignment horizontal="left" vertical="center"/>
    </xf>
    <xf numFmtId="14" fontId="88" fillId="0" borderId="14" xfId="0" applyNumberFormat="1" applyFont="1" applyFill="1" applyBorder="1" applyAlignment="1">
      <alignment vertical="center" wrapText="1"/>
    </xf>
    <xf numFmtId="0" fontId="84" fillId="0" borderId="13" xfId="0" applyFont="1" applyFill="1" applyBorder="1" applyAlignment="1">
      <alignment vertical="center"/>
    </xf>
    <xf numFmtId="0" fontId="83" fillId="0" borderId="0" xfId="0" applyFont="1" applyFill="1" applyAlignment="1">
      <alignment vertical="center"/>
    </xf>
    <xf numFmtId="0" fontId="89" fillId="0" borderId="0" xfId="0" applyFont="1" applyAlignment="1">
      <alignment horizontal="center" wrapText="1"/>
    </xf>
    <xf numFmtId="0" fontId="90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83" fillId="33" borderId="0" xfId="0" applyFont="1" applyFill="1" applyAlignment="1">
      <alignment horizontal="left" vertical="center"/>
    </xf>
    <xf numFmtId="0" fontId="91" fillId="9" borderId="0" xfId="0" applyFont="1" applyFill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88" fillId="33" borderId="0" xfId="0" applyFont="1" applyFill="1" applyAlignment="1">
      <alignment horizontal="left" vertical="center" wrapText="1"/>
    </xf>
    <xf numFmtId="0" fontId="90" fillId="0" borderId="0" xfId="0" applyFont="1" applyBorder="1" applyAlignment="1">
      <alignment horizontal="center" vertical="center" wrapText="1"/>
    </xf>
    <xf numFmtId="14" fontId="85" fillId="35" borderId="13" xfId="0" applyNumberFormat="1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3" fillId="0" borderId="0" xfId="0" applyFont="1" applyAlignment="1">
      <alignment horizontal="left" vertical="justify"/>
    </xf>
    <xf numFmtId="14" fontId="84" fillId="0" borderId="0" xfId="0" applyNumberFormat="1" applyFont="1" applyAlignment="1">
      <alignment horizontal="left" vertical="center"/>
    </xf>
    <xf numFmtId="0" fontId="97" fillId="0" borderId="12" xfId="0" applyFont="1" applyBorder="1" applyAlignment="1">
      <alignment horizontal="center" vertical="center"/>
    </xf>
    <xf numFmtId="14" fontId="81" fillId="35" borderId="15" xfId="0" applyNumberFormat="1" applyFont="1" applyFill="1" applyBorder="1" applyAlignment="1">
      <alignment horizontal="center" vertical="center"/>
    </xf>
    <xf numFmtId="0" fontId="92" fillId="0" borderId="15" xfId="0" applyFont="1" applyBorder="1" applyAlignment="1">
      <alignment horizontal="left" vertical="center"/>
    </xf>
    <xf numFmtId="0" fontId="83" fillId="0" borderId="12" xfId="0" applyFont="1" applyBorder="1" applyAlignment="1">
      <alignment horizontal="center" vertical="center"/>
    </xf>
    <xf numFmtId="0" fontId="103" fillId="35" borderId="12" xfId="0" applyFont="1" applyFill="1" applyBorder="1" applyAlignment="1">
      <alignment horizontal="center" vertical="center"/>
    </xf>
    <xf numFmtId="14" fontId="84" fillId="0" borderId="13" xfId="0" applyNumberFormat="1" applyFont="1" applyBorder="1" applyAlignment="1">
      <alignment horizontal="center" vertical="center"/>
    </xf>
    <xf numFmtId="0" fontId="83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83" fillId="0" borderId="13" xfId="0" applyFont="1" applyBorder="1" applyAlignment="1">
      <alignment horizontal="center"/>
    </xf>
    <xf numFmtId="0" fontId="84" fillId="0" borderId="13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83" fillId="0" borderId="13" xfId="0" applyFont="1" applyBorder="1" applyAlignment="1">
      <alignment horizontal="left" vertical="center"/>
    </xf>
    <xf numFmtId="0" fontId="105" fillId="34" borderId="0" xfId="0" applyFont="1" applyFill="1" applyAlignment="1">
      <alignment horizontal="center" vertical="center"/>
    </xf>
    <xf numFmtId="0" fontId="83" fillId="0" borderId="13" xfId="0" applyFont="1" applyBorder="1" applyAlignment="1">
      <alignment horizontal="left"/>
    </xf>
    <xf numFmtId="0" fontId="83" fillId="0" borderId="14" xfId="0" applyFont="1" applyBorder="1" applyAlignment="1">
      <alignment horizontal="left" vertical="center"/>
    </xf>
    <xf numFmtId="0" fontId="84" fillId="0" borderId="14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 wrapText="1"/>
    </xf>
    <xf numFmtId="0" fontId="83" fillId="0" borderId="0" xfId="0" applyFont="1" applyAlignment="1">
      <alignment horizontal="justify" vertical="center" wrapText="1"/>
    </xf>
    <xf numFmtId="0" fontId="96" fillId="0" borderId="0" xfId="0" applyFont="1" applyAlignment="1">
      <alignment horizontal="center" vertical="center"/>
    </xf>
    <xf numFmtId="0" fontId="105" fillId="35" borderId="0" xfId="0" applyFont="1" applyFill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14" fontId="85" fillId="0" borderId="13" xfId="0" applyNumberFormat="1" applyFont="1" applyBorder="1" applyAlignment="1">
      <alignment horizontal="center" vertical="center"/>
    </xf>
    <xf numFmtId="0" fontId="83" fillId="0" borderId="0" xfId="0" applyFont="1" applyAlignment="1">
      <alignment horizontal="justify" vertical="justify" wrapText="1"/>
    </xf>
    <xf numFmtId="0" fontId="106" fillId="0" borderId="13" xfId="0" applyFont="1" applyBorder="1" applyAlignment="1">
      <alignment horizontal="left" vertical="center"/>
    </xf>
    <xf numFmtId="0" fontId="106" fillId="0" borderId="15" xfId="0" applyFont="1" applyBorder="1" applyAlignment="1">
      <alignment horizontal="left" vertical="center"/>
    </xf>
    <xf numFmtId="0" fontId="107" fillId="0" borderId="13" xfId="0" applyFont="1" applyFill="1" applyBorder="1" applyAlignment="1">
      <alignment horizontal="center" vertical="center"/>
    </xf>
    <xf numFmtId="14" fontId="108" fillId="0" borderId="13" xfId="0" applyNumberFormat="1" applyFont="1" applyFill="1" applyBorder="1" applyAlignment="1">
      <alignment horizontal="center" vertical="center"/>
    </xf>
    <xf numFmtId="0" fontId="108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>
      <alignment horizontal="left" vertical="center"/>
    </xf>
    <xf numFmtId="14" fontId="95" fillId="0" borderId="12" xfId="0" applyNumberFormat="1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182" fontId="109" fillId="0" borderId="14" xfId="0" applyNumberFormat="1" applyFont="1" applyBorder="1" applyAlignment="1">
      <alignment horizontal="center"/>
    </xf>
    <xf numFmtId="0" fontId="83" fillId="35" borderId="13" xfId="0" applyFont="1" applyFill="1" applyBorder="1" applyAlignment="1">
      <alignment horizontal="left" vertical="center"/>
    </xf>
    <xf numFmtId="0" fontId="110" fillId="0" borderId="13" xfId="0" applyFont="1" applyBorder="1" applyAlignment="1">
      <alignment horizontal="center" vertical="center"/>
    </xf>
    <xf numFmtId="0" fontId="111" fillId="0" borderId="13" xfId="0" applyFont="1" applyBorder="1" applyAlignment="1">
      <alignment horizontal="left" vertical="center"/>
    </xf>
    <xf numFmtId="0" fontId="83" fillId="0" borderId="13" xfId="0" applyFont="1" applyFill="1" applyBorder="1" applyAlignment="1">
      <alignment horizontal="left" vertical="center"/>
    </xf>
    <xf numFmtId="14" fontId="112" fillId="0" borderId="13" xfId="0" applyNumberFormat="1" applyFont="1" applyFill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85" fillId="0" borderId="13" xfId="0" applyFont="1" applyBorder="1" applyAlignment="1">
      <alignment horizontal="left" vertical="center"/>
    </xf>
    <xf numFmtId="0" fontId="83" fillId="35" borderId="13" xfId="0" applyFont="1" applyFill="1" applyBorder="1" applyAlignment="1">
      <alignment horizontal="center" vertical="center"/>
    </xf>
    <xf numFmtId="0" fontId="85" fillId="35" borderId="13" xfId="0" applyFont="1" applyFill="1" applyBorder="1" applyAlignment="1">
      <alignment horizontal="center" vertical="center"/>
    </xf>
    <xf numFmtId="14" fontId="85" fillId="0" borderId="13" xfId="0" applyNumberFormat="1" applyFont="1" applyBorder="1" applyAlignment="1">
      <alignment horizontal="left" vertical="center"/>
    </xf>
    <xf numFmtId="0" fontId="113" fillId="0" borderId="14" xfId="0" applyFont="1" applyBorder="1" applyAlignment="1">
      <alignment horizontal="center"/>
    </xf>
    <xf numFmtId="14" fontId="100" fillId="0" borderId="0" xfId="0" applyNumberFormat="1" applyFont="1" applyAlignment="1">
      <alignment horizontal="left" vertical="center"/>
    </xf>
    <xf numFmtId="0" fontId="84" fillId="0" borderId="13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0" fontId="113" fillId="0" borderId="16" xfId="0" applyFont="1" applyBorder="1" applyAlignment="1">
      <alignment horizontal="center"/>
    </xf>
    <xf numFmtId="14" fontId="85" fillId="0" borderId="13" xfId="0" applyNumberFormat="1" applyFont="1" applyBorder="1" applyAlignment="1">
      <alignment horizontal="center"/>
    </xf>
    <xf numFmtId="14" fontId="95" fillId="0" borderId="13" xfId="0" applyNumberFormat="1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182" fontId="109" fillId="0" borderId="16" xfId="0" applyNumberFormat="1" applyFont="1" applyBorder="1" applyAlignment="1">
      <alignment horizontal="center"/>
    </xf>
    <xf numFmtId="0" fontId="100" fillId="0" borderId="13" xfId="0" applyFont="1" applyBorder="1" applyAlignment="1">
      <alignment horizontal="center"/>
    </xf>
    <xf numFmtId="0" fontId="113" fillId="0" borderId="17" xfId="0" applyFont="1" applyBorder="1" applyAlignment="1">
      <alignment horizontal="center"/>
    </xf>
    <xf numFmtId="14" fontId="85" fillId="35" borderId="15" xfId="0" applyNumberFormat="1" applyFont="1" applyFill="1" applyBorder="1" applyAlignment="1">
      <alignment horizontal="center"/>
    </xf>
    <xf numFmtId="2" fontId="84" fillId="0" borderId="13" xfId="0" applyNumberFormat="1" applyFont="1" applyBorder="1" applyAlignment="1">
      <alignment horizontal="center" vertical="center"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3" fillId="0" borderId="12" xfId="0" applyFont="1" applyBorder="1" applyAlignment="1">
      <alignment horizontal="left"/>
    </xf>
    <xf numFmtId="0" fontId="83" fillId="0" borderId="0" xfId="0" applyFont="1" applyBorder="1" applyAlignment="1">
      <alignment horizontal="center"/>
    </xf>
    <xf numFmtId="0" fontId="83" fillId="35" borderId="15" xfId="0" applyFont="1" applyFill="1" applyBorder="1" applyAlignment="1">
      <alignment horizontal="center"/>
    </xf>
    <xf numFmtId="0" fontId="114" fillId="0" borderId="14" xfId="0" applyFont="1" applyBorder="1" applyAlignment="1">
      <alignment horizontal="center" vertical="center"/>
    </xf>
    <xf numFmtId="0" fontId="8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3" fillId="0" borderId="15" xfId="0" applyFont="1" applyBorder="1" applyAlignment="1">
      <alignment horizontal="center"/>
    </xf>
    <xf numFmtId="0" fontId="83" fillId="35" borderId="13" xfId="0" applyFont="1" applyFill="1" applyBorder="1" applyAlignment="1">
      <alignment horizontal="center"/>
    </xf>
    <xf numFmtId="0" fontId="102" fillId="0" borderId="14" xfId="0" applyFont="1" applyBorder="1" applyAlignment="1">
      <alignment horizontal="center" vertical="center" wrapText="1"/>
    </xf>
    <xf numFmtId="182" fontId="115" fillId="0" borderId="18" xfId="0" applyNumberFormat="1" applyFont="1" applyBorder="1" applyAlignment="1">
      <alignment horizontal="left" vertical="center"/>
    </xf>
    <xf numFmtId="182" fontId="115" fillId="0" borderId="15" xfId="0" applyNumberFormat="1" applyFont="1" applyBorder="1" applyAlignment="1">
      <alignment horizontal="left" vertical="center"/>
    </xf>
    <xf numFmtId="182" fontId="115" fillId="0" borderId="19" xfId="0" applyNumberFormat="1" applyFont="1" applyBorder="1" applyAlignment="1">
      <alignment horizontal="left" vertical="center"/>
    </xf>
    <xf numFmtId="0" fontId="115" fillId="0" borderId="14" xfId="0" applyFont="1" applyBorder="1" applyAlignment="1">
      <alignment horizontal="center" vertical="center"/>
    </xf>
    <xf numFmtId="182" fontId="115" fillId="0" borderId="14" xfId="0" applyNumberFormat="1" applyFont="1" applyBorder="1" applyAlignment="1">
      <alignment horizontal="center" vertical="center"/>
    </xf>
    <xf numFmtId="0" fontId="96" fillId="35" borderId="14" xfId="0" applyFont="1" applyFill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05" fillId="0" borderId="18" xfId="0" applyFont="1" applyBorder="1" applyAlignment="1">
      <alignment horizontal="left" vertical="center"/>
    </xf>
    <xf numFmtId="0" fontId="105" fillId="0" borderId="15" xfId="0" applyFont="1" applyBorder="1" applyAlignment="1">
      <alignment horizontal="left" vertical="center"/>
    </xf>
    <xf numFmtId="0" fontId="105" fillId="0" borderId="19" xfId="0" applyFont="1" applyBorder="1" applyAlignment="1">
      <alignment horizontal="left" vertical="center"/>
    </xf>
    <xf numFmtId="0" fontId="86" fillId="0" borderId="18" xfId="0" applyFont="1" applyBorder="1" applyAlignment="1">
      <alignment horizontal="left" vertical="center"/>
    </xf>
    <xf numFmtId="0" fontId="86" fillId="0" borderId="15" xfId="0" applyFont="1" applyBorder="1" applyAlignment="1">
      <alignment horizontal="left" vertical="center"/>
    </xf>
    <xf numFmtId="0" fontId="86" fillId="0" borderId="19" xfId="0" applyFont="1" applyBorder="1" applyAlignment="1">
      <alignment horizontal="left" vertical="center"/>
    </xf>
    <xf numFmtId="0" fontId="116" fillId="36" borderId="0" xfId="0" applyFont="1" applyFill="1" applyAlignment="1">
      <alignment horizontal="center" vertical="center"/>
    </xf>
    <xf numFmtId="0" fontId="96" fillId="0" borderId="13" xfId="0" applyFont="1" applyBorder="1" applyAlignment="1">
      <alignment horizontal="left" vertical="center"/>
    </xf>
    <xf numFmtId="0" fontId="105" fillId="0" borderId="13" xfId="0" applyFont="1" applyFill="1" applyBorder="1" applyAlignment="1">
      <alignment horizontal="left" vertical="center"/>
    </xf>
    <xf numFmtId="0" fontId="94" fillId="0" borderId="13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14" fontId="117" fillId="0" borderId="15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105" fillId="0" borderId="20" xfId="0" applyFont="1" applyFill="1" applyBorder="1" applyAlignment="1">
      <alignment horizontal="left" vertical="center"/>
    </xf>
    <xf numFmtId="0" fontId="105" fillId="0" borderId="20" xfId="0" applyFont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18" fillId="0" borderId="0" xfId="0" applyFont="1" applyAlignment="1">
      <alignment horizontal="center" vertical="center"/>
    </xf>
    <xf numFmtId="14" fontId="117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44</xdr:row>
      <xdr:rowOff>9525</xdr:rowOff>
    </xdr:from>
    <xdr:to>
      <xdr:col>36</xdr:col>
      <xdr:colOff>38100</xdr:colOff>
      <xdr:row>47</xdr:row>
      <xdr:rowOff>47625</xdr:rowOff>
    </xdr:to>
    <xdr:sp>
      <xdr:nvSpPr>
        <xdr:cNvPr id="1" name="Horizontal Scroll 2"/>
        <xdr:cNvSpPr>
          <a:spLocks/>
        </xdr:cNvSpPr>
      </xdr:nvSpPr>
      <xdr:spPr>
        <a:xfrm>
          <a:off x="2305050" y="10953750"/>
          <a:ext cx="2428875" cy="628650"/>
        </a:xfrm>
        <a:prstGeom prst="horizontalScrol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R[S,L:8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48</xdr:col>
      <xdr:colOff>104775</xdr:colOff>
      <xdr:row>136</xdr:row>
      <xdr:rowOff>66675</xdr:rowOff>
    </xdr:to>
    <xdr:sp>
      <xdr:nvSpPr>
        <xdr:cNvPr id="2" name="Flowchart: Alternate Process 3"/>
        <xdr:cNvSpPr>
          <a:spLocks/>
        </xdr:cNvSpPr>
      </xdr:nvSpPr>
      <xdr:spPr>
        <a:xfrm>
          <a:off x="28575" y="30594300"/>
          <a:ext cx="6372225" cy="600075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lX1F6 ;CFIS q JCLJ8L ;CFIS q ;FYL ;CFIS PPPPPPPPPPPPPPPPPPPPPP TZLS[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5F\R JQF"GL D]ÛT 5}6" YJFYL D/JF5F+ 5UFZ WMZ6DF\ lGIlDT SZJF V\U[ VZHL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38100</xdr:colOff>
      <xdr:row>182</xdr:row>
      <xdr:rowOff>19050</xdr:rowOff>
    </xdr:from>
    <xdr:to>
      <xdr:col>42</xdr:col>
      <xdr:colOff>19050</xdr:colOff>
      <xdr:row>185</xdr:row>
      <xdr:rowOff>76200</xdr:rowOff>
    </xdr:to>
    <xdr:sp>
      <xdr:nvSpPr>
        <xdr:cNvPr id="3" name="Flowchart: Alternate Process 4"/>
        <xdr:cNvSpPr>
          <a:spLocks/>
        </xdr:cNvSpPr>
      </xdr:nvSpPr>
      <xdr:spPr>
        <a:xfrm>
          <a:off x="1400175" y="40738425"/>
          <a:ext cx="4114800" cy="64770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PPPPPPPPPPPPPPPPPPPPPPPPPPPPP;CFIS TZLS[GL GMSZLG[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    lGIlDT SZJF V\U[ ;\RF,S ;\:YFGM 9ZFJ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66675</xdr:colOff>
      <xdr:row>82</xdr:row>
      <xdr:rowOff>57150</xdr:rowOff>
    </xdr:from>
    <xdr:to>
      <xdr:col>49</xdr:col>
      <xdr:colOff>19050</xdr:colOff>
      <xdr:row>85</xdr:row>
      <xdr:rowOff>0</xdr:rowOff>
    </xdr:to>
    <xdr:sp>
      <xdr:nvSpPr>
        <xdr:cNvPr id="4" name="Flowchart: Alternate Process 5"/>
        <xdr:cNvSpPr>
          <a:spLocks/>
        </xdr:cNvSpPr>
      </xdr:nvSpPr>
      <xdr:spPr>
        <a:xfrm>
          <a:off x="228600" y="20069175"/>
          <a:ext cx="6219825" cy="51435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XF/FV[ lH&lt;,F lX1F6FlWSFZLzLG[ DMS,JFGL NZBF:TGM GD}GM 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38100</xdr:colOff>
      <xdr:row>222</xdr:row>
      <xdr:rowOff>19050</xdr:rowOff>
    </xdr:from>
    <xdr:to>
      <xdr:col>46</xdr:col>
      <xdr:colOff>57150</xdr:colOff>
      <xdr:row>224</xdr:row>
      <xdr:rowOff>228600</xdr:rowOff>
    </xdr:to>
    <xdr:sp>
      <xdr:nvSpPr>
        <xdr:cNvPr id="5" name="Flowchart: Alternate Process 6"/>
        <xdr:cNvSpPr>
          <a:spLocks/>
        </xdr:cNvSpPr>
      </xdr:nvSpPr>
      <xdr:spPr>
        <a:xfrm>
          <a:off x="866775" y="50863500"/>
          <a:ext cx="5219700" cy="76200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SD"RFZL p5Z SM. 5M,L; S[; S[ BFTFSLI T5F; YI[, GYL T[ V\U[GM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8=:8 q D\0/ q U|FD 5\RFITGM 9ZFJ 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18</xdr:col>
      <xdr:colOff>28575</xdr:colOff>
      <xdr:row>310</xdr:row>
      <xdr:rowOff>85725</xdr:rowOff>
    </xdr:from>
    <xdr:to>
      <xdr:col>38</xdr:col>
      <xdr:colOff>19050</xdr:colOff>
      <xdr:row>312</xdr:row>
      <xdr:rowOff>142875</xdr:rowOff>
    </xdr:to>
    <xdr:sp>
      <xdr:nvSpPr>
        <xdr:cNvPr id="6" name="Flowchart: Alternate Process 7"/>
        <xdr:cNvSpPr>
          <a:spLocks/>
        </xdr:cNvSpPr>
      </xdr:nvSpPr>
      <xdr:spPr>
        <a:xfrm>
          <a:off x="2324100" y="70904100"/>
          <a:ext cx="2657475" cy="504825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AF\IWZL BT 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57150</xdr:colOff>
      <xdr:row>7</xdr:row>
      <xdr:rowOff>47625</xdr:rowOff>
    </xdr:from>
    <xdr:to>
      <xdr:col>50</xdr:col>
      <xdr:colOff>9525</xdr:colOff>
      <xdr:row>9</xdr:row>
      <xdr:rowOff>114300</xdr:rowOff>
    </xdr:to>
    <xdr:sp>
      <xdr:nvSpPr>
        <xdr:cNvPr id="7" name="Oval 8"/>
        <xdr:cNvSpPr>
          <a:spLocks/>
        </xdr:cNvSpPr>
      </xdr:nvSpPr>
      <xdr:spPr>
        <a:xfrm>
          <a:off x="85725" y="1781175"/>
          <a:ext cx="6486525" cy="523875"/>
        </a:xfrm>
        <a:prstGeom prst="ellipse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DFwIlDS VG[ prRTZ </a:t>
          </a:r>
          <a:r>
            <a:rPr lang="en-US" cap="none" sz="2400" b="0" i="0" u="none" baseline="0">
              <a:solidFill>
                <a:srgbClr val="000000"/>
              </a:solidFill>
            </a:rPr>
            <a:t>DFwIlDS XF/FVMGF  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76200</xdr:colOff>
      <xdr:row>259</xdr:row>
      <xdr:rowOff>28575</xdr:rowOff>
    </xdr:from>
    <xdr:to>
      <xdr:col>35</xdr:col>
      <xdr:colOff>114300</xdr:colOff>
      <xdr:row>260</xdr:row>
      <xdr:rowOff>142875</xdr:rowOff>
    </xdr:to>
    <xdr:sp>
      <xdr:nvSpPr>
        <xdr:cNvPr id="8" name="Flowchart: Alternate Process 10"/>
        <xdr:cNvSpPr>
          <a:spLocks/>
        </xdr:cNvSpPr>
      </xdr:nvSpPr>
      <xdr:spPr>
        <a:xfrm>
          <a:off x="2105025" y="60702825"/>
          <a:ext cx="2571750" cy="381000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5|DF65+M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104775</xdr:colOff>
      <xdr:row>193</xdr:row>
      <xdr:rowOff>152400</xdr:rowOff>
    </xdr:from>
    <xdr:to>
      <xdr:col>19</xdr:col>
      <xdr:colOff>85725</xdr:colOff>
      <xdr:row>193</xdr:row>
      <xdr:rowOff>161925</xdr:rowOff>
    </xdr:to>
    <xdr:sp>
      <xdr:nvSpPr>
        <xdr:cNvPr id="9" name="Straight Connector 11"/>
        <xdr:cNvSpPr>
          <a:spLocks/>
        </xdr:cNvSpPr>
      </xdr:nvSpPr>
      <xdr:spPr>
        <a:xfrm>
          <a:off x="1066800" y="43357800"/>
          <a:ext cx="14478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230</xdr:row>
      <xdr:rowOff>133350</xdr:rowOff>
    </xdr:from>
    <xdr:to>
      <xdr:col>38</xdr:col>
      <xdr:colOff>19050</xdr:colOff>
      <xdr:row>230</xdr:row>
      <xdr:rowOff>171450</xdr:rowOff>
    </xdr:to>
    <xdr:sp>
      <xdr:nvSpPr>
        <xdr:cNvPr id="10" name="Straight Connector 12"/>
        <xdr:cNvSpPr>
          <a:spLocks/>
        </xdr:cNvSpPr>
      </xdr:nvSpPr>
      <xdr:spPr>
        <a:xfrm flipV="1">
          <a:off x="4695825" y="53216175"/>
          <a:ext cx="285750" cy="38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231</xdr:row>
      <xdr:rowOff>161925</xdr:rowOff>
    </xdr:from>
    <xdr:to>
      <xdr:col>46</xdr:col>
      <xdr:colOff>104775</xdr:colOff>
      <xdr:row>231</xdr:row>
      <xdr:rowOff>161925</xdr:rowOff>
    </xdr:to>
    <xdr:sp>
      <xdr:nvSpPr>
        <xdr:cNvPr id="11" name="Straight Connector 13"/>
        <xdr:cNvSpPr>
          <a:spLocks/>
        </xdr:cNvSpPr>
      </xdr:nvSpPr>
      <xdr:spPr>
        <a:xfrm>
          <a:off x="4829175" y="53530500"/>
          <a:ext cx="13049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123825</xdr:colOff>
      <xdr:row>56</xdr:row>
      <xdr:rowOff>19050</xdr:rowOff>
    </xdr:from>
    <xdr:to>
      <xdr:col>54</xdr:col>
      <xdr:colOff>600075</xdr:colOff>
      <xdr:row>57</xdr:row>
      <xdr:rowOff>0</xdr:rowOff>
    </xdr:to>
    <xdr:sp>
      <xdr:nvSpPr>
        <xdr:cNvPr id="12" name="Up Arrow 14"/>
        <xdr:cNvSpPr>
          <a:spLocks/>
        </xdr:cNvSpPr>
      </xdr:nvSpPr>
      <xdr:spPr>
        <a:xfrm rot="16200000">
          <a:off x="7620000" y="14258925"/>
          <a:ext cx="476250" cy="295275"/>
        </a:xfrm>
        <a:prstGeom prst="upArrow">
          <a:avLst>
            <a:gd name="adj" fmla="val -21712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15</xdr:row>
      <xdr:rowOff>19050</xdr:rowOff>
    </xdr:from>
    <xdr:to>
      <xdr:col>55</xdr:col>
      <xdr:colOff>533400</xdr:colOff>
      <xdr:row>16</xdr:row>
      <xdr:rowOff>0</xdr:rowOff>
    </xdr:to>
    <xdr:sp>
      <xdr:nvSpPr>
        <xdr:cNvPr id="13" name="Up Arrow 15"/>
        <xdr:cNvSpPr>
          <a:spLocks/>
        </xdr:cNvSpPr>
      </xdr:nvSpPr>
      <xdr:spPr>
        <a:xfrm rot="16200000">
          <a:off x="7915275" y="3581400"/>
          <a:ext cx="781050" cy="361950"/>
        </a:xfrm>
        <a:prstGeom prst="upArrow">
          <a:avLst>
            <a:gd name="adj" fmla="val -28458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0</xdr:row>
      <xdr:rowOff>28575</xdr:rowOff>
    </xdr:from>
    <xdr:to>
      <xdr:col>46</xdr:col>
      <xdr:colOff>9525</xdr:colOff>
      <xdr:row>4</xdr:row>
      <xdr:rowOff>57150</xdr:rowOff>
    </xdr:to>
    <xdr:sp>
      <xdr:nvSpPr>
        <xdr:cNvPr id="1" name="Horizontal Scroll 1"/>
        <xdr:cNvSpPr>
          <a:spLocks/>
        </xdr:cNvSpPr>
      </xdr:nvSpPr>
      <xdr:spPr>
        <a:xfrm>
          <a:off x="1771650" y="38100"/>
          <a:ext cx="2619375" cy="809625"/>
        </a:xfrm>
        <a:prstGeom prst="horizontalScroll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5|DF65+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55</xdr:col>
      <xdr:colOff>0</xdr:colOff>
      <xdr:row>29</xdr:row>
      <xdr:rowOff>152400</xdr:rowOff>
    </xdr:to>
    <xdr:sp>
      <xdr:nvSpPr>
        <xdr:cNvPr id="2" name="Horizontal Scroll 2"/>
        <xdr:cNvSpPr>
          <a:spLocks/>
        </xdr:cNvSpPr>
      </xdr:nvSpPr>
      <xdr:spPr>
        <a:xfrm>
          <a:off x="476250" y="6657975"/>
          <a:ext cx="4762500" cy="685800"/>
        </a:xfrm>
        <a:prstGeom prst="horizontalScroll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5F\R JQF" 5}6" SIF"G]\ 5|DF65+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"/>
  <sheetViews>
    <sheetView zoomScalePageLayoutView="0" workbookViewId="0" topLeftCell="A1">
      <selection activeCell="A6" sqref="A6:AE7"/>
    </sheetView>
  </sheetViews>
  <sheetFormatPr defaultColWidth="9.00390625" defaultRowHeight="14.25"/>
  <cols>
    <col min="1" max="1" width="3.75390625" style="0" customWidth="1"/>
    <col min="2" max="2" width="20.125" style="0" customWidth="1"/>
    <col min="3" max="4" width="3.75390625" style="0" customWidth="1"/>
    <col min="5" max="5" width="5.75390625" style="0" customWidth="1"/>
    <col min="6" max="6" width="9.75390625" style="0" customWidth="1"/>
    <col min="7" max="7" width="10.375" style="0" customWidth="1"/>
    <col min="8" max="8" width="8.125" style="0" customWidth="1"/>
    <col min="9" max="10" width="3.75390625" style="0" customWidth="1"/>
    <col min="11" max="11" width="5.75390625" style="0" customWidth="1"/>
    <col min="12" max="13" width="3.75390625" style="0" customWidth="1"/>
    <col min="14" max="14" width="5.75390625" style="23" customWidth="1"/>
    <col min="15" max="16" width="3.75390625" style="23" customWidth="1"/>
    <col min="17" max="17" width="6.75390625" style="23" customWidth="1"/>
    <col min="18" max="18" width="7.50390625" style="23" customWidth="1"/>
    <col min="19" max="19" width="3.75390625" style="23" customWidth="1"/>
    <col min="20" max="20" width="5.75390625" style="23" customWidth="1"/>
    <col min="21" max="22" width="8.75390625" style="23" customWidth="1"/>
    <col min="23" max="23" width="9.75390625" style="23" customWidth="1"/>
    <col min="24" max="24" width="7.625" style="23" customWidth="1"/>
    <col min="25" max="25" width="9.375" style="23" customWidth="1"/>
    <col min="26" max="26" width="8.25390625" style="23" customWidth="1"/>
    <col min="27" max="27" width="8.75390625" style="23" customWidth="1"/>
    <col min="28" max="28" width="8.125" style="23" customWidth="1"/>
    <col min="29" max="29" width="23.125" style="23" customWidth="1"/>
    <col min="30" max="30" width="12.75390625" style="23" customWidth="1"/>
    <col min="31" max="31" width="11.00390625" style="23" customWidth="1"/>
    <col min="32" max="33" width="8.75390625" style="23" customWidth="1"/>
    <col min="34" max="34" width="15.375" style="75" bestFit="1" customWidth="1"/>
    <col min="35" max="35" width="16.75390625" style="75" bestFit="1" customWidth="1"/>
    <col min="36" max="36" width="10.875" style="23" bestFit="1" customWidth="1"/>
    <col min="37" max="60" width="8.75390625" style="23" customWidth="1"/>
  </cols>
  <sheetData>
    <row r="1" spans="1:29" ht="27" customHeight="1">
      <c r="A1" s="9" t="s">
        <v>213</v>
      </c>
      <c r="B1" s="132" t="s">
        <v>286</v>
      </c>
      <c r="C1" s="132"/>
      <c r="D1" s="132"/>
      <c r="E1" s="132"/>
      <c r="F1" s="132"/>
      <c r="G1" s="132"/>
      <c r="H1" s="132"/>
      <c r="L1" s="48" t="s">
        <v>285</v>
      </c>
      <c r="M1" s="47"/>
      <c r="N1" s="47"/>
      <c r="O1" s="9"/>
      <c r="R1" s="129" t="s">
        <v>146</v>
      </c>
      <c r="S1" s="129"/>
      <c r="T1" s="129"/>
      <c r="V1" s="9" t="s">
        <v>151</v>
      </c>
      <c r="W1" s="129" t="s">
        <v>284</v>
      </c>
      <c r="X1" s="129"/>
      <c r="Y1" s="129"/>
      <c r="Z1" s="129"/>
      <c r="AA1" s="129"/>
      <c r="AB1" s="129"/>
      <c r="AC1" s="129"/>
    </row>
    <row r="2" spans="1:60" s="25" customFormat="1" ht="40.5" customHeight="1">
      <c r="A2" s="125"/>
      <c r="B2" s="126" t="s">
        <v>135</v>
      </c>
      <c r="C2" s="126" t="s">
        <v>140</v>
      </c>
      <c r="D2" s="126"/>
      <c r="E2" s="126"/>
      <c r="F2" s="126" t="s">
        <v>132</v>
      </c>
      <c r="G2" s="128" t="s">
        <v>133</v>
      </c>
      <c r="H2" s="127" t="s">
        <v>149</v>
      </c>
      <c r="I2" s="126" t="s">
        <v>134</v>
      </c>
      <c r="J2" s="126"/>
      <c r="K2" s="126"/>
      <c r="L2" s="126" t="s">
        <v>138</v>
      </c>
      <c r="M2" s="126"/>
      <c r="N2" s="126"/>
      <c r="O2" s="130" t="s">
        <v>147</v>
      </c>
      <c r="P2" s="130"/>
      <c r="Q2" s="130"/>
      <c r="R2" s="126" t="s">
        <v>145</v>
      </c>
      <c r="S2" s="126"/>
      <c r="T2" s="126"/>
      <c r="U2" s="127" t="s">
        <v>137</v>
      </c>
      <c r="V2" s="131" t="s">
        <v>156</v>
      </c>
      <c r="W2" s="131" t="s">
        <v>157</v>
      </c>
      <c r="X2" s="131" t="s">
        <v>160</v>
      </c>
      <c r="Y2" s="133" t="s">
        <v>161</v>
      </c>
      <c r="Z2" s="133" t="s">
        <v>168</v>
      </c>
      <c r="AA2" s="133" t="s">
        <v>61</v>
      </c>
      <c r="AB2" s="133" t="s">
        <v>62</v>
      </c>
      <c r="AC2" s="133" t="s">
        <v>220</v>
      </c>
      <c r="AD2" s="133" t="s">
        <v>221</v>
      </c>
      <c r="AE2" s="133" t="s">
        <v>104</v>
      </c>
      <c r="AF2" s="26"/>
      <c r="AG2" s="26"/>
      <c r="AH2" s="76" t="s">
        <v>143</v>
      </c>
      <c r="AI2" s="76" t="s">
        <v>144</v>
      </c>
      <c r="AJ2" s="19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s="25" customFormat="1" ht="27">
      <c r="A3" s="125"/>
      <c r="B3" s="126"/>
      <c r="C3" s="28" t="s">
        <v>34</v>
      </c>
      <c r="D3" s="28" t="s">
        <v>33</v>
      </c>
      <c r="E3" s="28" t="s">
        <v>32</v>
      </c>
      <c r="F3" s="126"/>
      <c r="G3" s="128"/>
      <c r="H3" s="127"/>
      <c r="I3" s="28" t="s">
        <v>34</v>
      </c>
      <c r="J3" s="28" t="s">
        <v>33</v>
      </c>
      <c r="K3" s="28" t="s">
        <v>32</v>
      </c>
      <c r="L3" s="28" t="s">
        <v>34</v>
      </c>
      <c r="M3" s="28" t="s">
        <v>33</v>
      </c>
      <c r="N3" s="28" t="s">
        <v>32</v>
      </c>
      <c r="O3" s="31" t="s">
        <v>34</v>
      </c>
      <c r="P3" s="32" t="s">
        <v>33</v>
      </c>
      <c r="Q3" s="32" t="s">
        <v>32</v>
      </c>
      <c r="R3" s="28" t="s">
        <v>34</v>
      </c>
      <c r="S3" s="28" t="s">
        <v>33</v>
      </c>
      <c r="T3" s="28" t="s">
        <v>32</v>
      </c>
      <c r="U3" s="127"/>
      <c r="V3" s="131"/>
      <c r="W3" s="131"/>
      <c r="X3" s="131"/>
      <c r="Y3" s="133"/>
      <c r="Z3" s="133"/>
      <c r="AA3" s="133"/>
      <c r="AB3" s="133"/>
      <c r="AC3" s="133"/>
      <c r="AD3" s="133"/>
      <c r="AE3" s="133"/>
      <c r="AF3" s="26"/>
      <c r="AG3" s="26"/>
      <c r="AH3" s="76"/>
      <c r="AI3" s="76"/>
      <c r="AJ3" s="22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s="25" customFormat="1" ht="18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79">
        <v>29</v>
      </c>
      <c r="AD4" s="79">
        <v>30</v>
      </c>
      <c r="AE4" s="79">
        <v>31</v>
      </c>
      <c r="AF4" s="79">
        <v>32</v>
      </c>
      <c r="AG4" s="79">
        <v>33</v>
      </c>
      <c r="AH4" s="79">
        <v>34</v>
      </c>
      <c r="AI4" s="79">
        <v>35</v>
      </c>
      <c r="AJ4" s="22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0" s="27" customFormat="1" ht="45" customHeight="1">
      <c r="A5" s="91">
        <v>1</v>
      </c>
      <c r="B5" s="119" t="s">
        <v>282</v>
      </c>
      <c r="C5" s="93">
        <v>28</v>
      </c>
      <c r="D5" s="93">
        <v>3</v>
      </c>
      <c r="E5" s="94">
        <v>1980</v>
      </c>
      <c r="F5" s="92" t="s">
        <v>281</v>
      </c>
      <c r="G5" s="92" t="s">
        <v>209</v>
      </c>
      <c r="H5" s="92" t="s">
        <v>214</v>
      </c>
      <c r="I5" s="95">
        <v>7</v>
      </c>
      <c r="J5" s="95">
        <v>12</v>
      </c>
      <c r="K5" s="96">
        <v>2016</v>
      </c>
      <c r="L5" s="95">
        <v>7</v>
      </c>
      <c r="M5" s="95">
        <v>12</v>
      </c>
      <c r="N5" s="96">
        <v>2016</v>
      </c>
      <c r="O5" s="97">
        <v>0</v>
      </c>
      <c r="P5" s="97">
        <v>0</v>
      </c>
      <c r="Q5" s="97">
        <v>0</v>
      </c>
      <c r="R5" s="95">
        <f>DAY(AI5)-1</f>
        <v>6</v>
      </c>
      <c r="S5" s="95">
        <f>MONTH(AI5)</f>
        <v>12</v>
      </c>
      <c r="T5" s="96">
        <f>YEAR(AI5)</f>
        <v>2021</v>
      </c>
      <c r="U5" s="96">
        <v>38090</v>
      </c>
      <c r="V5" s="92" t="s">
        <v>153</v>
      </c>
      <c r="W5" s="98" t="s">
        <v>210</v>
      </c>
      <c r="X5" s="98">
        <v>39900</v>
      </c>
      <c r="Y5" s="99">
        <v>44536</v>
      </c>
      <c r="Z5" s="95"/>
      <c r="AA5" s="101"/>
      <c r="AB5" s="101"/>
      <c r="AC5" s="100" t="s">
        <v>283</v>
      </c>
      <c r="AD5" s="101" t="s">
        <v>167</v>
      </c>
      <c r="AE5" s="101" t="s">
        <v>222</v>
      </c>
      <c r="AF5" s="29"/>
      <c r="AG5" s="29"/>
      <c r="AH5" s="77" t="str">
        <f>L5&amp;"/"&amp;M5&amp;"/"&amp;N5</f>
        <v>7/12/2016</v>
      </c>
      <c r="AI5" s="78">
        <f>IF(AI4,(DATE(YEAR(AH5)+5+Q5,MONTH(AH5)+P5,DAY(AH5)+O5)))</f>
        <v>44537</v>
      </c>
      <c r="AJ5" s="114">
        <f>IF(AI4,(DATE(YEAR(AH5)+5+Q5,MONTH(AH5)+P5,DAY(AH5)+O5)))-1</f>
        <v>44536</v>
      </c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</row>
    <row r="6" spans="1:60" s="27" customFormat="1" ht="45" customHeight="1">
      <c r="A6" s="109"/>
      <c r="B6" s="119"/>
      <c r="C6" s="93"/>
      <c r="D6" s="93"/>
      <c r="E6" s="94"/>
      <c r="F6" s="92"/>
      <c r="G6" s="92"/>
      <c r="H6" s="92"/>
      <c r="I6" s="95"/>
      <c r="J6" s="95"/>
      <c r="K6" s="96"/>
      <c r="L6" s="95"/>
      <c r="M6" s="95"/>
      <c r="N6" s="96"/>
      <c r="O6" s="97"/>
      <c r="P6" s="97"/>
      <c r="Q6" s="97"/>
      <c r="R6" s="95"/>
      <c r="S6" s="95"/>
      <c r="T6" s="96"/>
      <c r="U6" s="96"/>
      <c r="V6" s="92"/>
      <c r="W6" s="98"/>
      <c r="X6" s="98"/>
      <c r="Y6" s="99"/>
      <c r="Z6" s="95"/>
      <c r="AA6" s="101"/>
      <c r="AB6" s="101"/>
      <c r="AC6" s="100"/>
      <c r="AD6" s="101"/>
      <c r="AE6" s="101"/>
      <c r="AF6" s="29"/>
      <c r="AG6" s="29"/>
      <c r="AH6" s="77">
        <f>IF(B6="","",L6&amp;"/"&amp;M6&amp;"/"&amp;N6)</f>
      </c>
      <c r="AI6" s="78">
        <f>IF(B6="","",IF(AI5,(DATE(YEAR(AH6)+5+Q6,MONTH(AH6)+P6,DAY(AH6)+O6))))</f>
      </c>
      <c r="AJ6" s="114">
        <f>IF(B6="","",IF($AI$4,(DATE(YEAR(AH6)+5+Q6,MONTH(AH6)+P6,DAY(AH6)+O6)))-1)</f>
      </c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s="27" customFormat="1" ht="45" customHeight="1">
      <c r="A7" s="109"/>
      <c r="B7" s="119"/>
      <c r="C7" s="93"/>
      <c r="D7" s="93"/>
      <c r="E7" s="94"/>
      <c r="F7" s="92"/>
      <c r="G7" s="92"/>
      <c r="H7" s="92"/>
      <c r="I7" s="95"/>
      <c r="J7" s="95"/>
      <c r="K7" s="96"/>
      <c r="L7" s="95"/>
      <c r="M7" s="95"/>
      <c r="N7" s="96"/>
      <c r="O7" s="97"/>
      <c r="P7" s="97"/>
      <c r="Q7" s="97"/>
      <c r="R7" s="95"/>
      <c r="S7" s="95"/>
      <c r="T7" s="96"/>
      <c r="U7" s="96"/>
      <c r="V7" s="92"/>
      <c r="W7" s="98"/>
      <c r="X7" s="98"/>
      <c r="Y7" s="99"/>
      <c r="Z7" s="95"/>
      <c r="AA7" s="101"/>
      <c r="AB7" s="101"/>
      <c r="AC7" s="100"/>
      <c r="AD7" s="101"/>
      <c r="AE7" s="101"/>
      <c r="AF7" s="29"/>
      <c r="AG7" s="29"/>
      <c r="AH7" s="77">
        <f aca="true" t="shared" si="0" ref="AH7:AH14">IF(B7="","",L7&amp;"/"&amp;M7&amp;"/"&amp;N7)</f>
      </c>
      <c r="AI7" s="78">
        <f aca="true" t="shared" si="1" ref="AI7:AI14">IF(B7="","",IF(AI6,(DATE(YEAR(AH7)+5+Q7,MONTH(AH7)+P7,DAY(AH7)+O7))))</f>
      </c>
      <c r="AJ7" s="114">
        <f aca="true" t="shared" si="2" ref="AJ7:AJ14">IF(B7="","",IF($AI$4,(DATE(YEAR(AH7)+5+Q7,MONTH(AH7)+P7,DAY(AH7)+O7)))-1)</f>
      </c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</row>
    <row r="8" spans="1:60" s="27" customFormat="1" ht="45" customHeight="1">
      <c r="A8" s="109"/>
      <c r="B8" s="103"/>
      <c r="C8" s="109"/>
      <c r="D8" s="109"/>
      <c r="E8" s="110"/>
      <c r="F8" s="103"/>
      <c r="G8" s="103"/>
      <c r="H8" s="103"/>
      <c r="I8" s="106"/>
      <c r="J8" s="106"/>
      <c r="K8" s="102"/>
      <c r="L8" s="106"/>
      <c r="M8" s="106"/>
      <c r="N8" s="102"/>
      <c r="O8" s="111"/>
      <c r="P8" s="111"/>
      <c r="Q8" s="111"/>
      <c r="R8" s="106"/>
      <c r="S8" s="106"/>
      <c r="T8" s="102"/>
      <c r="U8" s="102"/>
      <c r="V8" s="103"/>
      <c r="W8" s="104"/>
      <c r="X8" s="104"/>
      <c r="Y8" s="105"/>
      <c r="Z8" s="106"/>
      <c r="AA8" s="103"/>
      <c r="AB8" s="103"/>
      <c r="AC8" s="107"/>
      <c r="AD8" s="108"/>
      <c r="AE8" s="122"/>
      <c r="AF8" s="29"/>
      <c r="AG8" s="29"/>
      <c r="AH8" s="77">
        <f t="shared" si="0"/>
      </c>
      <c r="AI8" s="78">
        <f t="shared" si="1"/>
      </c>
      <c r="AJ8" s="114">
        <f t="shared" si="2"/>
      </c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</row>
    <row r="9" spans="1:60" s="27" customFormat="1" ht="45" customHeight="1">
      <c r="A9" s="109"/>
      <c r="B9" s="103"/>
      <c r="C9" s="109"/>
      <c r="D9" s="109"/>
      <c r="E9" s="110"/>
      <c r="F9" s="103"/>
      <c r="G9" s="103"/>
      <c r="H9" s="103"/>
      <c r="I9" s="106"/>
      <c r="J9" s="106"/>
      <c r="K9" s="102"/>
      <c r="L9" s="106"/>
      <c r="M9" s="106"/>
      <c r="N9" s="102"/>
      <c r="O9" s="111"/>
      <c r="P9" s="111"/>
      <c r="Q9" s="111"/>
      <c r="R9" s="106">
        <f aca="true" t="shared" si="3" ref="R9:R14">IF(I9=0,"",DAY(AI9)-1)</f>
      </c>
      <c r="S9" s="106">
        <f aca="true" t="shared" si="4" ref="S9:S14">IF(J9=0,"",MONTH(AI9))</f>
      </c>
      <c r="T9" s="102">
        <f aca="true" t="shared" si="5" ref="T9:T14">IF(K9=0,"",YEAR(AI9))</f>
      </c>
      <c r="U9" s="102"/>
      <c r="V9" s="103"/>
      <c r="W9" s="104"/>
      <c r="X9" s="104"/>
      <c r="Y9" s="105"/>
      <c r="Z9" s="106"/>
      <c r="AA9" s="103"/>
      <c r="AB9" s="103"/>
      <c r="AC9" s="107"/>
      <c r="AD9" s="108"/>
      <c r="AE9" s="108"/>
      <c r="AF9" s="29"/>
      <c r="AG9" s="29"/>
      <c r="AH9" s="77">
        <f t="shared" si="0"/>
      </c>
      <c r="AI9" s="78">
        <f t="shared" si="1"/>
      </c>
      <c r="AJ9" s="114">
        <f t="shared" si="2"/>
      </c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</row>
    <row r="10" spans="1:60" s="27" customFormat="1" ht="45" customHeight="1">
      <c r="A10" s="109"/>
      <c r="B10" s="103"/>
      <c r="C10" s="109"/>
      <c r="D10" s="109"/>
      <c r="E10" s="110"/>
      <c r="F10" s="103"/>
      <c r="G10" s="103"/>
      <c r="H10" s="103"/>
      <c r="I10" s="106"/>
      <c r="J10" s="106"/>
      <c r="K10" s="102"/>
      <c r="L10" s="106"/>
      <c r="M10" s="106"/>
      <c r="N10" s="102"/>
      <c r="O10" s="111"/>
      <c r="P10" s="111"/>
      <c r="Q10" s="111"/>
      <c r="R10" s="106">
        <f t="shared" si="3"/>
      </c>
      <c r="S10" s="106">
        <f t="shared" si="4"/>
      </c>
      <c r="T10" s="102">
        <f t="shared" si="5"/>
      </c>
      <c r="U10" s="102"/>
      <c r="V10" s="103"/>
      <c r="W10" s="104"/>
      <c r="X10" s="104"/>
      <c r="Y10" s="105"/>
      <c r="Z10" s="106"/>
      <c r="AA10" s="103"/>
      <c r="AB10" s="103"/>
      <c r="AC10" s="107"/>
      <c r="AD10" s="108"/>
      <c r="AE10" s="108"/>
      <c r="AF10" s="29"/>
      <c r="AG10" s="29"/>
      <c r="AH10" s="77">
        <f t="shared" si="0"/>
      </c>
      <c r="AI10" s="78">
        <f t="shared" si="1"/>
      </c>
      <c r="AJ10" s="114">
        <f t="shared" si="2"/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</row>
    <row r="11" spans="1:60" s="27" customFormat="1" ht="45" customHeight="1">
      <c r="A11" s="109"/>
      <c r="B11" s="103"/>
      <c r="C11" s="109"/>
      <c r="D11" s="109"/>
      <c r="E11" s="110"/>
      <c r="F11" s="103"/>
      <c r="G11" s="103"/>
      <c r="H11" s="103"/>
      <c r="I11" s="106"/>
      <c r="J11" s="106"/>
      <c r="K11" s="102"/>
      <c r="L11" s="106"/>
      <c r="M11" s="106"/>
      <c r="N11" s="102"/>
      <c r="O11" s="111"/>
      <c r="P11" s="111"/>
      <c r="Q11" s="111"/>
      <c r="R11" s="106">
        <f t="shared" si="3"/>
      </c>
      <c r="S11" s="106">
        <f t="shared" si="4"/>
      </c>
      <c r="T11" s="102">
        <f t="shared" si="5"/>
      </c>
      <c r="U11" s="102"/>
      <c r="V11" s="103"/>
      <c r="W11" s="104"/>
      <c r="X11" s="104"/>
      <c r="Y11" s="105"/>
      <c r="Z11" s="106"/>
      <c r="AA11" s="103"/>
      <c r="AB11" s="103"/>
      <c r="AC11" s="107"/>
      <c r="AD11" s="108"/>
      <c r="AE11" s="108"/>
      <c r="AF11" s="29"/>
      <c r="AG11" s="29"/>
      <c r="AH11" s="77">
        <f t="shared" si="0"/>
      </c>
      <c r="AI11" s="78">
        <f t="shared" si="1"/>
      </c>
      <c r="AJ11" s="114">
        <f t="shared" si="2"/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</row>
    <row r="12" spans="1:60" s="27" customFormat="1" ht="45" customHeight="1">
      <c r="A12" s="109"/>
      <c r="B12" s="103"/>
      <c r="C12" s="109"/>
      <c r="D12" s="109"/>
      <c r="E12" s="110"/>
      <c r="F12" s="103"/>
      <c r="G12" s="103"/>
      <c r="H12" s="103"/>
      <c r="I12" s="106"/>
      <c r="J12" s="106"/>
      <c r="K12" s="102"/>
      <c r="L12" s="106"/>
      <c r="M12" s="106"/>
      <c r="N12" s="102"/>
      <c r="O12" s="111"/>
      <c r="P12" s="111"/>
      <c r="Q12" s="111"/>
      <c r="R12" s="106">
        <f t="shared" si="3"/>
      </c>
      <c r="S12" s="106">
        <f t="shared" si="4"/>
      </c>
      <c r="T12" s="102">
        <f t="shared" si="5"/>
      </c>
      <c r="U12" s="102"/>
      <c r="V12" s="103"/>
      <c r="W12" s="104"/>
      <c r="X12" s="104"/>
      <c r="Y12" s="105"/>
      <c r="Z12" s="106"/>
      <c r="AA12" s="103"/>
      <c r="AB12" s="103"/>
      <c r="AC12" s="107"/>
      <c r="AD12" s="108"/>
      <c r="AE12" s="108"/>
      <c r="AF12" s="29"/>
      <c r="AG12" s="29"/>
      <c r="AH12" s="77">
        <f t="shared" si="0"/>
      </c>
      <c r="AI12" s="78">
        <f t="shared" si="1"/>
      </c>
      <c r="AJ12" s="114">
        <f t="shared" si="2"/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</row>
    <row r="13" spans="1:60" s="27" customFormat="1" ht="45" customHeight="1">
      <c r="A13" s="109"/>
      <c r="B13" s="103"/>
      <c r="C13" s="109"/>
      <c r="D13" s="109"/>
      <c r="E13" s="110"/>
      <c r="F13" s="103"/>
      <c r="G13" s="103"/>
      <c r="H13" s="103"/>
      <c r="I13" s="106"/>
      <c r="J13" s="106"/>
      <c r="K13" s="102"/>
      <c r="L13" s="106"/>
      <c r="M13" s="106"/>
      <c r="N13" s="102"/>
      <c r="O13" s="111"/>
      <c r="P13" s="111"/>
      <c r="Q13" s="111"/>
      <c r="R13" s="106">
        <f t="shared" si="3"/>
      </c>
      <c r="S13" s="106">
        <f t="shared" si="4"/>
      </c>
      <c r="T13" s="102">
        <f t="shared" si="5"/>
      </c>
      <c r="U13" s="102"/>
      <c r="V13" s="103"/>
      <c r="W13" s="104"/>
      <c r="X13" s="104"/>
      <c r="Y13" s="105"/>
      <c r="Z13" s="106"/>
      <c r="AA13" s="103"/>
      <c r="AB13" s="103"/>
      <c r="AC13" s="107"/>
      <c r="AD13" s="108"/>
      <c r="AE13" s="108"/>
      <c r="AF13" s="29"/>
      <c r="AG13" s="29"/>
      <c r="AH13" s="77">
        <f t="shared" si="0"/>
      </c>
      <c r="AI13" s="78">
        <f t="shared" si="1"/>
      </c>
      <c r="AJ13" s="114">
        <f t="shared" si="2"/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</row>
    <row r="14" spans="1:60" s="27" customFormat="1" ht="45" customHeight="1">
      <c r="A14" s="109"/>
      <c r="B14" s="103"/>
      <c r="C14" s="109"/>
      <c r="D14" s="109"/>
      <c r="E14" s="110"/>
      <c r="F14" s="103"/>
      <c r="G14" s="103"/>
      <c r="H14" s="103"/>
      <c r="I14" s="106"/>
      <c r="J14" s="106"/>
      <c r="K14" s="102"/>
      <c r="L14" s="106"/>
      <c r="M14" s="106"/>
      <c r="N14" s="102"/>
      <c r="O14" s="111"/>
      <c r="P14" s="111"/>
      <c r="Q14" s="111"/>
      <c r="R14" s="106">
        <f t="shared" si="3"/>
      </c>
      <c r="S14" s="106">
        <f t="shared" si="4"/>
      </c>
      <c r="T14" s="102">
        <f t="shared" si="5"/>
      </c>
      <c r="U14" s="102"/>
      <c r="V14" s="103"/>
      <c r="W14" s="104"/>
      <c r="X14" s="104"/>
      <c r="Y14" s="105"/>
      <c r="Z14" s="106"/>
      <c r="AA14" s="103"/>
      <c r="AB14" s="103"/>
      <c r="AC14" s="107"/>
      <c r="AD14" s="108"/>
      <c r="AE14" s="108"/>
      <c r="AF14" s="29"/>
      <c r="AG14" s="29"/>
      <c r="AH14" s="77">
        <f t="shared" si="0"/>
      </c>
      <c r="AI14" s="78">
        <f t="shared" si="1"/>
      </c>
      <c r="AJ14" s="114">
        <f t="shared" si="2"/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</row>
    <row r="15" spans="8:12" ht="18">
      <c r="H15" s="19"/>
      <c r="L15" s="24"/>
    </row>
    <row r="16" spans="8:12" ht="18">
      <c r="H16" s="19"/>
      <c r="L16" s="24"/>
    </row>
  </sheetData>
  <sheetProtection/>
  <mergeCells count="24">
    <mergeCell ref="B1:H1"/>
    <mergeCell ref="AC2:AC3"/>
    <mergeCell ref="AD2:AD3"/>
    <mergeCell ref="AE2:AE3"/>
    <mergeCell ref="W2:W3"/>
    <mergeCell ref="X2:X3"/>
    <mergeCell ref="Y2:Y3"/>
    <mergeCell ref="Z2:Z3"/>
    <mergeCell ref="AA2:AA3"/>
    <mergeCell ref="AB2:AB3"/>
    <mergeCell ref="L2:N2"/>
    <mergeCell ref="R1:T1"/>
    <mergeCell ref="W1:AC1"/>
    <mergeCell ref="R2:T2"/>
    <mergeCell ref="O2:Q2"/>
    <mergeCell ref="U2:U3"/>
    <mergeCell ref="V2:V3"/>
    <mergeCell ref="A2:A3"/>
    <mergeCell ref="B2:B3"/>
    <mergeCell ref="F2:F3"/>
    <mergeCell ref="H2:H3"/>
    <mergeCell ref="G2:G3"/>
    <mergeCell ref="I2:K2"/>
    <mergeCell ref="C2:E2"/>
  </mergeCells>
  <conditionalFormatting sqref="A10:N14 U9:Y14 O8:T14 AD9:AE14 Z8:AC14">
    <cfRule type="cellIs" priority="1" dxfId="2" operator="notEqual" stopIfTrue="1">
      <formula>""</formula>
    </cfRule>
  </conditionalFormatting>
  <printOptions/>
  <pageMargins left="0.7" right="0.7" top="0.32" bottom="0.75" header="0.25" footer="0.3"/>
  <pageSetup horizontalDpi="600" verticalDpi="600" orientation="portrait" paperSize="9" r:id="rId1"/>
  <ignoredErrors>
    <ignoredError sqref="AH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2"/>
  <sheetViews>
    <sheetView tabSelected="1" zoomScale="115" zoomScaleNormal="115" zoomScalePageLayoutView="0" workbookViewId="0" topLeftCell="A193">
      <selection activeCell="B204" sqref="B204:AZ204"/>
    </sheetView>
  </sheetViews>
  <sheetFormatPr defaultColWidth="8.75390625" defaultRowHeight="14.25"/>
  <cols>
    <col min="1" max="1" width="0.37109375" style="2" customWidth="1"/>
    <col min="2" max="3" width="1.75390625" style="89" customWidth="1"/>
    <col min="4" max="53" width="1.75390625" style="2" customWidth="1"/>
    <col min="54" max="54" width="7.00390625" style="2" customWidth="1"/>
    <col min="55" max="55" width="8.75390625" style="2" customWidth="1"/>
    <col min="56" max="56" width="7.00390625" style="2" customWidth="1"/>
    <col min="57" max="57" width="9.00390625" style="2" customWidth="1"/>
    <col min="58" max="58" width="13.875" style="2" customWidth="1"/>
    <col min="59" max="16384" width="8.75390625" style="2" customWidth="1"/>
  </cols>
  <sheetData>
    <row r="1" spans="2:56" s="1" customFormat="1" ht="18">
      <c r="B1" s="80"/>
      <c r="C1" s="80"/>
      <c r="AX1" s="116"/>
      <c r="AY1" s="116"/>
      <c r="BD1" s="226">
        <v>1</v>
      </c>
    </row>
    <row r="2" spans="2:56" s="1" customFormat="1" ht="4.5" customHeight="1">
      <c r="B2" s="80"/>
      <c r="C2" s="80"/>
      <c r="BD2" s="226"/>
    </row>
    <row r="3" spans="2:56" s="1" customFormat="1" ht="30" customHeight="1">
      <c r="B3" s="80"/>
      <c r="C3" s="171" t="s">
        <v>127</v>
      </c>
      <c r="D3" s="171"/>
      <c r="E3" s="171"/>
      <c r="F3" s="171"/>
      <c r="G3" s="171"/>
      <c r="H3" s="171"/>
      <c r="I3" s="171"/>
      <c r="J3" s="11" t="s">
        <v>129</v>
      </c>
      <c r="K3" s="227" t="str">
        <f>data!B1</f>
        <v>zL   CF.:S}, </v>
      </c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BD3" s="226"/>
    </row>
    <row r="4" spans="2:51" s="1" customFormat="1" ht="30" customHeight="1">
      <c r="B4" s="80"/>
      <c r="C4" s="171" t="s">
        <v>128</v>
      </c>
      <c r="D4" s="171"/>
      <c r="E4" s="171"/>
      <c r="F4" s="171"/>
      <c r="G4" s="171"/>
      <c r="H4" s="171"/>
      <c r="I4" s="171"/>
      <c r="J4" s="11" t="s">
        <v>129</v>
      </c>
      <c r="K4" s="227" t="str">
        <f>data!L1&amp;"v"&amp;data!R1</f>
        <v> ;S",vEFJGUZ</v>
      </c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</row>
    <row r="5" spans="2:3" s="1" customFormat="1" ht="18">
      <c r="B5" s="80"/>
      <c r="C5" s="80"/>
    </row>
    <row r="6" spans="2:51" s="1" customFormat="1" ht="18">
      <c r="B6" s="80"/>
      <c r="C6" s="174" t="s">
        <v>130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</row>
    <row r="7" spans="2:51" s="1" customFormat="1" ht="18">
      <c r="B7" s="80"/>
      <c r="C7" s="174" t="s">
        <v>131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</row>
    <row r="8" spans="2:3" s="1" customFormat="1" ht="18">
      <c r="B8" s="80"/>
      <c r="C8" s="80"/>
    </row>
    <row r="9" spans="2:3" s="1" customFormat="1" ht="18">
      <c r="B9" s="80"/>
      <c r="C9" s="80"/>
    </row>
    <row r="10" spans="2:3" s="1" customFormat="1" ht="18">
      <c r="B10" s="80"/>
      <c r="C10" s="80"/>
    </row>
    <row r="11" spans="2:3" s="1" customFormat="1" ht="18">
      <c r="B11" s="80"/>
      <c r="C11" s="80"/>
    </row>
    <row r="12" spans="2:3" s="1" customFormat="1" ht="18">
      <c r="B12" s="80"/>
      <c r="C12" s="80"/>
    </row>
    <row r="13" spans="2:3" s="1" customFormat="1" ht="18">
      <c r="B13" s="80"/>
      <c r="C13" s="80"/>
    </row>
    <row r="14" spans="2:3" s="1" customFormat="1" ht="18">
      <c r="B14" s="80"/>
      <c r="C14" s="80"/>
    </row>
    <row r="15" spans="2:3" s="1" customFormat="1" ht="18">
      <c r="B15" s="80"/>
      <c r="C15" s="80"/>
    </row>
    <row r="16" spans="2:57" s="9" customFormat="1" ht="30" customHeight="1">
      <c r="B16" s="145" t="s">
        <v>12</v>
      </c>
      <c r="C16" s="145"/>
      <c r="D16" s="171" t="s">
        <v>135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45" t="s">
        <v>136</v>
      </c>
      <c r="R16" s="145"/>
      <c r="S16" s="223" t="str">
        <f>IF(data!B5=0,0,VLOOKUP($BD$1,data!$A$5:$BZ$14,2,0))</f>
        <v>5\SH V[RP ZFHIU]~</v>
      </c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5"/>
      <c r="BD16" s="1"/>
      <c r="BE16" s="9" t="s">
        <v>280</v>
      </c>
    </row>
    <row r="17" spans="1:256" s="9" customFormat="1" ht="9.7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81"/>
    </row>
    <row r="18" spans="2:36" s="9" customFormat="1" ht="30" customHeight="1">
      <c r="B18" s="145" t="s">
        <v>14</v>
      </c>
      <c r="C18" s="145"/>
      <c r="D18" s="171" t="s">
        <v>140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45" t="s">
        <v>136</v>
      </c>
      <c r="R18" s="145"/>
      <c r="S18" s="214">
        <f>IF(S16=0,0,VLOOKUP($BD$1,data!$A$5:$BZ$14,3,0))</f>
        <v>28</v>
      </c>
      <c r="T18" s="214"/>
      <c r="U18" s="214"/>
      <c r="V18" s="214"/>
      <c r="W18" s="214"/>
      <c r="X18" s="214">
        <f>VLOOKUP($BD$1,data!$A$5:$BZ$14,4,0)</f>
        <v>3</v>
      </c>
      <c r="Y18" s="214"/>
      <c r="Z18" s="214"/>
      <c r="AA18" s="214"/>
      <c r="AB18" s="214"/>
      <c r="AC18" s="213">
        <f>VLOOKUP($BD$1,data!$A$5:$BZ$14,5,0)</f>
        <v>1980</v>
      </c>
      <c r="AD18" s="213"/>
      <c r="AE18" s="213"/>
      <c r="AF18" s="213"/>
      <c r="AG18" s="213"/>
      <c r="AH18" s="213"/>
      <c r="AI18" s="213"/>
      <c r="AJ18" s="213"/>
    </row>
    <row r="19" spans="1:256" s="9" customFormat="1" ht="9.7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81"/>
    </row>
    <row r="20" spans="2:51" s="9" customFormat="1" ht="30" customHeight="1">
      <c r="B20" s="145" t="s">
        <v>30</v>
      </c>
      <c r="C20" s="145"/>
      <c r="D20" s="171" t="s">
        <v>211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45" t="s">
        <v>136</v>
      </c>
      <c r="R20" s="145"/>
      <c r="S20" s="220" t="str">
        <f>VLOOKUP($BD$1,data!$A$5:$BZ$14,6,0)</f>
        <v>V[DP SMDP ALPV[0P</v>
      </c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2"/>
    </row>
    <row r="21" spans="1:256" s="9" customFormat="1" ht="9.7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81"/>
    </row>
    <row r="22" spans="2:51" s="9" customFormat="1" ht="30" customHeight="1">
      <c r="B22" s="145" t="s">
        <v>109</v>
      </c>
      <c r="C22" s="145"/>
      <c r="D22" s="171" t="s">
        <v>139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45" t="s">
        <v>136</v>
      </c>
      <c r="R22" s="145"/>
      <c r="S22" s="220" t="str">
        <f>VLOOKUP($BD$1,data!$A$5:$BZ$14,8,0)</f>
        <v>lX1F6 ;CFIS</v>
      </c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2"/>
    </row>
    <row r="23" spans="1:256" s="9" customFormat="1" ht="9.7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81"/>
    </row>
    <row r="24" spans="2:51" s="9" customFormat="1" ht="55.5" customHeight="1">
      <c r="B24" s="144" t="s">
        <v>124</v>
      </c>
      <c r="C24" s="144"/>
      <c r="D24" s="158" t="s">
        <v>133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S24" s="215" t="str">
        <f>VLOOKUP($BD$1,data!$A$5:$BZ$14,7,0)</f>
        <v>prRPDFwIlDS</v>
      </c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6" t="str">
        <f>VLOOKUP($BD$1,data!$A$5:$BZ$14,8,0)</f>
        <v>lX1F6 ;CFIS</v>
      </c>
      <c r="AE24" s="216"/>
      <c r="AF24" s="216"/>
      <c r="AG24" s="216"/>
      <c r="AH24" s="216"/>
      <c r="AI24" s="216"/>
      <c r="AJ24" s="216"/>
      <c r="AK24" s="216"/>
      <c r="AL24" s="216"/>
      <c r="AM24" s="217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9"/>
    </row>
    <row r="25" spans="2:36" s="9" customFormat="1" ht="30" customHeight="1">
      <c r="B25" s="144"/>
      <c r="C25" s="144"/>
      <c r="D25" s="171" t="s">
        <v>134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45" t="s">
        <v>136</v>
      </c>
      <c r="R25" s="145"/>
      <c r="S25" s="214">
        <f>VLOOKUP($BD$1,data!$A$5:$BZ$14,9,0)</f>
        <v>7</v>
      </c>
      <c r="T25" s="214"/>
      <c r="U25" s="214"/>
      <c r="V25" s="214"/>
      <c r="W25" s="214"/>
      <c r="X25" s="214">
        <f>VLOOKUP($BD$1,data!$A$5:$BZ$14,10,0)</f>
        <v>12</v>
      </c>
      <c r="Y25" s="214"/>
      <c r="Z25" s="214"/>
      <c r="AA25" s="214"/>
      <c r="AB25" s="214"/>
      <c r="AC25" s="213">
        <f>VLOOKUP($BD$1,data!$A$5:$BZ$14,11,0)</f>
        <v>2016</v>
      </c>
      <c r="AD25" s="213"/>
      <c r="AE25" s="213"/>
      <c r="AF25" s="213"/>
      <c r="AG25" s="213"/>
      <c r="AH25" s="213"/>
      <c r="AI25" s="213"/>
      <c r="AJ25" s="213"/>
    </row>
    <row r="26" spans="2:52" s="9" customFormat="1" ht="9.75" customHeight="1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</row>
    <row r="27" spans="2:36" s="80" customFormat="1" ht="30" customHeight="1">
      <c r="B27" s="145" t="s">
        <v>126</v>
      </c>
      <c r="C27" s="145"/>
      <c r="D27" s="145" t="s">
        <v>138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 t="s">
        <v>136</v>
      </c>
      <c r="R27" s="145"/>
      <c r="S27" s="214">
        <f>VLOOKUP($BD$1,data!$A$5:$BZ$14,12,0)</f>
        <v>7</v>
      </c>
      <c r="T27" s="214"/>
      <c r="U27" s="214"/>
      <c r="V27" s="214"/>
      <c r="W27" s="214"/>
      <c r="X27" s="214">
        <f>VLOOKUP($BD$1,data!$A$5:$BZ$14,13,0)</f>
        <v>12</v>
      </c>
      <c r="Y27" s="214"/>
      <c r="Z27" s="214"/>
      <c r="AA27" s="214"/>
      <c r="AB27" s="214"/>
      <c r="AC27" s="213">
        <f>VLOOKUP($BD$1,data!$A$5:$BZ$14,14,0)</f>
        <v>2016</v>
      </c>
      <c r="AD27" s="213"/>
      <c r="AE27" s="213"/>
      <c r="AF27" s="213"/>
      <c r="AG27" s="213"/>
      <c r="AH27" s="213"/>
      <c r="AI27" s="213"/>
      <c r="AJ27" s="213"/>
    </row>
    <row r="28" spans="1:256" s="9" customFormat="1" ht="9.7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81"/>
    </row>
    <row r="29" spans="2:36" s="9" customFormat="1" ht="41.25" customHeight="1">
      <c r="B29" s="145" t="s">
        <v>141</v>
      </c>
      <c r="C29" s="145"/>
      <c r="D29" s="158" t="s">
        <v>212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45" t="s">
        <v>136</v>
      </c>
      <c r="R29" s="145"/>
      <c r="S29" s="214">
        <f>VLOOKUP($BD$1,data!$A$5:$BZ$14,18,0)</f>
        <v>6</v>
      </c>
      <c r="T29" s="214"/>
      <c r="U29" s="214"/>
      <c r="V29" s="214"/>
      <c r="W29" s="214"/>
      <c r="X29" s="214">
        <f>VLOOKUP($BD$1,data!$A$5:$BZ$14,19,0)</f>
        <v>12</v>
      </c>
      <c r="Y29" s="214"/>
      <c r="Z29" s="214"/>
      <c r="AA29" s="214"/>
      <c r="AB29" s="214"/>
      <c r="AC29" s="213">
        <f>VLOOKUP($BD$1,data!$A$5:$BZ$14,20,0)</f>
        <v>2021</v>
      </c>
      <c r="AD29" s="213"/>
      <c r="AE29" s="213"/>
      <c r="AF29" s="213"/>
      <c r="AG29" s="213"/>
      <c r="AH29" s="213"/>
      <c r="AI29" s="213"/>
      <c r="AJ29" s="213"/>
    </row>
    <row r="30" spans="1:256" s="9" customFormat="1" ht="9.7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81"/>
    </row>
    <row r="31" spans="2:36" s="9" customFormat="1" ht="30" customHeight="1">
      <c r="B31" s="145" t="s">
        <v>142</v>
      </c>
      <c r="C31" s="145"/>
      <c r="D31" s="171" t="s">
        <v>137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45" t="s">
        <v>136</v>
      </c>
      <c r="R31" s="145"/>
      <c r="S31" s="210">
        <f>VLOOKUP($BD$1,data!$A$5:$BZ$14,21,0)</f>
        <v>38090</v>
      </c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2"/>
    </row>
    <row r="32" spans="2:3" s="1" customFormat="1" ht="18">
      <c r="B32" s="80"/>
      <c r="C32" s="80"/>
    </row>
    <row r="33" spans="2:3" s="1" customFormat="1" ht="18">
      <c r="B33" s="117"/>
      <c r="C33" s="117"/>
    </row>
    <row r="34" spans="2:3" s="1" customFormat="1" ht="18">
      <c r="B34" s="80"/>
      <c r="C34" s="80"/>
    </row>
    <row r="35" spans="2:3" s="1" customFormat="1" ht="18">
      <c r="B35" s="80"/>
      <c r="C35" s="80"/>
    </row>
    <row r="36" spans="2:3" s="1" customFormat="1" ht="18">
      <c r="B36" s="80"/>
      <c r="C36" s="80"/>
    </row>
    <row r="37" spans="2:3" s="1" customFormat="1" ht="18">
      <c r="B37" s="80"/>
      <c r="C37" s="80"/>
    </row>
    <row r="38" spans="2:3" s="1" customFormat="1" ht="18">
      <c r="B38" s="80"/>
      <c r="C38" s="80"/>
    </row>
    <row r="39" spans="2:3" s="1" customFormat="1" ht="18">
      <c r="B39" s="80"/>
      <c r="C39" s="80"/>
    </row>
    <row r="44" ht="5.25" customHeight="1"/>
    <row r="48" ht="6.75" customHeight="1"/>
    <row r="49" spans="2:51" s="1" customFormat="1" ht="33" customHeight="1">
      <c r="B49" s="156" t="s">
        <v>0</v>
      </c>
      <c r="C49" s="156"/>
      <c r="D49" s="205" t="s">
        <v>1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9" t="s">
        <v>2</v>
      </c>
      <c r="AL49" s="209"/>
      <c r="AM49" s="209"/>
      <c r="AN49" s="209"/>
      <c r="AO49" s="156" t="s">
        <v>3</v>
      </c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</row>
    <row r="50" spans="2:51" s="1" customFormat="1" ht="24.75" customHeight="1">
      <c r="B50" s="204">
        <v>1</v>
      </c>
      <c r="C50" s="204"/>
      <c r="D50" s="205" t="s">
        <v>227</v>
      </c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6"/>
      <c r="AH50" s="206"/>
      <c r="AI50" s="206"/>
      <c r="AJ50" s="206"/>
      <c r="AK50" s="157"/>
      <c r="AL50" s="157"/>
      <c r="AM50" s="157"/>
      <c r="AN50" s="157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</row>
    <row r="51" spans="2:51" s="1" customFormat="1" ht="24.75" customHeight="1">
      <c r="B51" s="204">
        <v>2</v>
      </c>
      <c r="C51" s="204"/>
      <c r="D51" s="205" t="s">
        <v>228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6"/>
      <c r="AH51" s="206"/>
      <c r="AI51" s="206"/>
      <c r="AJ51" s="206"/>
      <c r="AK51" s="157"/>
      <c r="AL51" s="157"/>
      <c r="AM51" s="157"/>
      <c r="AN51" s="157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</row>
    <row r="52" spans="2:51" s="1" customFormat="1" ht="24.75" customHeight="1">
      <c r="B52" s="204">
        <v>3</v>
      </c>
      <c r="C52" s="204"/>
      <c r="D52" s="205" t="s">
        <v>229</v>
      </c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6"/>
      <c r="AH52" s="206"/>
      <c r="AI52" s="206"/>
      <c r="AJ52" s="206"/>
      <c r="AK52" s="157"/>
      <c r="AL52" s="157"/>
      <c r="AM52" s="157"/>
      <c r="AN52" s="157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</row>
    <row r="53" spans="2:51" s="1" customFormat="1" ht="24.75" customHeight="1">
      <c r="B53" s="204">
        <v>4</v>
      </c>
      <c r="C53" s="204"/>
      <c r="D53" s="205" t="s">
        <v>230</v>
      </c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6"/>
      <c r="AH53" s="206"/>
      <c r="AI53" s="206"/>
      <c r="AJ53" s="206"/>
      <c r="AK53" s="157"/>
      <c r="AL53" s="157"/>
      <c r="AM53" s="157"/>
      <c r="AN53" s="157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</row>
    <row r="54" spans="2:51" s="1" customFormat="1" ht="24.75" customHeight="1">
      <c r="B54" s="204">
        <v>5</v>
      </c>
      <c r="C54" s="204"/>
      <c r="D54" s="205" t="s">
        <v>4</v>
      </c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6"/>
      <c r="AH54" s="206"/>
      <c r="AI54" s="206"/>
      <c r="AJ54" s="206"/>
      <c r="AK54" s="157"/>
      <c r="AL54" s="157"/>
      <c r="AM54" s="157"/>
      <c r="AN54" s="157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</row>
    <row r="55" spans="2:51" s="1" customFormat="1" ht="24.75" customHeight="1">
      <c r="B55" s="204">
        <v>6</v>
      </c>
      <c r="C55" s="204"/>
      <c r="D55" s="205" t="s">
        <v>231</v>
      </c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6"/>
      <c r="AH55" s="206"/>
      <c r="AI55" s="206"/>
      <c r="AJ55" s="206"/>
      <c r="AK55" s="157"/>
      <c r="AL55" s="157"/>
      <c r="AM55" s="157"/>
      <c r="AN55" s="157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</row>
    <row r="56" spans="2:51" s="1" customFormat="1" ht="24.75" customHeight="1">
      <c r="B56" s="204">
        <v>7</v>
      </c>
      <c r="C56" s="204"/>
      <c r="D56" s="205" t="s">
        <v>232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6"/>
      <c r="AH56" s="206"/>
      <c r="AI56" s="206"/>
      <c r="AJ56" s="206"/>
      <c r="AK56" s="157"/>
      <c r="AL56" s="157"/>
      <c r="AM56" s="157"/>
      <c r="AN56" s="157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</row>
    <row r="57" spans="2:56" s="1" customFormat="1" ht="24.75" customHeight="1">
      <c r="B57" s="204">
        <v>8</v>
      </c>
      <c r="C57" s="204"/>
      <c r="D57" s="205" t="s">
        <v>233</v>
      </c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6"/>
      <c r="AH57" s="206"/>
      <c r="AI57" s="206"/>
      <c r="AJ57" s="206"/>
      <c r="AK57" s="157"/>
      <c r="AL57" s="157"/>
      <c r="AM57" s="157"/>
      <c r="AN57" s="157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BD57" s="1" t="s">
        <v>241</v>
      </c>
    </row>
    <row r="58" spans="2:51" s="1" customFormat="1" ht="24.75" customHeight="1">
      <c r="B58" s="204">
        <v>9</v>
      </c>
      <c r="C58" s="204"/>
      <c r="D58" s="205" t="s">
        <v>234</v>
      </c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6"/>
      <c r="AH58" s="206"/>
      <c r="AI58" s="206"/>
      <c r="AJ58" s="206"/>
      <c r="AK58" s="157"/>
      <c r="AL58" s="157"/>
      <c r="AM58" s="157"/>
      <c r="AN58" s="157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</row>
    <row r="59" spans="2:51" s="1" customFormat="1" ht="24.75" customHeight="1">
      <c r="B59" s="204">
        <v>10</v>
      </c>
      <c r="C59" s="204"/>
      <c r="D59" s="205" t="s">
        <v>235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6"/>
      <c r="AH59" s="206"/>
      <c r="AI59" s="206"/>
      <c r="AJ59" s="206"/>
      <c r="AK59" s="157"/>
      <c r="AL59" s="157"/>
      <c r="AM59" s="157"/>
      <c r="AN59" s="157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</row>
    <row r="60" spans="2:51" s="1" customFormat="1" ht="24.75" customHeight="1">
      <c r="B60" s="204">
        <v>11</v>
      </c>
      <c r="C60" s="204"/>
      <c r="D60" s="205" t="s">
        <v>236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6"/>
      <c r="AH60" s="206"/>
      <c r="AI60" s="206"/>
      <c r="AJ60" s="206"/>
      <c r="AK60" s="157"/>
      <c r="AL60" s="157"/>
      <c r="AM60" s="157"/>
      <c r="AN60" s="157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</row>
    <row r="61" spans="2:51" s="1" customFormat="1" ht="24.75" customHeight="1">
      <c r="B61" s="204">
        <v>12</v>
      </c>
      <c r="C61" s="204"/>
      <c r="D61" s="205" t="s">
        <v>237</v>
      </c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6"/>
      <c r="AH61" s="206"/>
      <c r="AI61" s="206"/>
      <c r="AJ61" s="206"/>
      <c r="AK61" s="157"/>
      <c r="AL61" s="157"/>
      <c r="AM61" s="157"/>
      <c r="AN61" s="157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</row>
    <row r="62" spans="2:51" s="1" customFormat="1" ht="24.75" customHeight="1">
      <c r="B62" s="204">
        <v>13</v>
      </c>
      <c r="C62" s="204"/>
      <c r="D62" s="205" t="s">
        <v>238</v>
      </c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6"/>
      <c r="AH62" s="206"/>
      <c r="AI62" s="206"/>
      <c r="AJ62" s="206"/>
      <c r="AK62" s="157"/>
      <c r="AL62" s="157"/>
      <c r="AM62" s="157"/>
      <c r="AN62" s="157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</row>
    <row r="63" spans="2:51" s="1" customFormat="1" ht="24.75" customHeight="1">
      <c r="B63" s="204">
        <v>14</v>
      </c>
      <c r="C63" s="204"/>
      <c r="D63" s="205" t="s">
        <v>239</v>
      </c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6"/>
      <c r="AH63" s="206"/>
      <c r="AI63" s="206"/>
      <c r="AJ63" s="206"/>
      <c r="AK63" s="157"/>
      <c r="AL63" s="157"/>
      <c r="AM63" s="157"/>
      <c r="AN63" s="157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</row>
    <row r="64" ht="18">
      <c r="BD64" s="1"/>
    </row>
    <row r="65" ht="18">
      <c r="D65" s="59" t="s">
        <v>240</v>
      </c>
    </row>
    <row r="79" ht="15" customHeight="1"/>
    <row r="80" ht="15" customHeight="1"/>
    <row r="81" ht="15" customHeight="1"/>
    <row r="82" ht="15" customHeight="1"/>
    <row r="83" spans="50:51" ht="15" customHeight="1">
      <c r="AX83" s="116"/>
      <c r="AY83" s="116"/>
    </row>
    <row r="84" ht="15" customHeight="1"/>
    <row r="85" ht="15" customHeight="1"/>
    <row r="86" ht="15" customHeight="1"/>
    <row r="87" spans="4:51" ht="18" customHeight="1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 t="s">
        <v>7</v>
      </c>
      <c r="AB87" s="8"/>
      <c r="AC87" s="8"/>
      <c r="AD87" s="8"/>
      <c r="AE87" s="8"/>
      <c r="AF87" s="8"/>
      <c r="AG87" s="171" t="str">
        <f>K3</f>
        <v>zL   CF.:S}, </v>
      </c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</row>
    <row r="88" spans="4:51" ht="18" customHeight="1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171" t="str">
        <f>K4</f>
        <v> ;S",vEFJGUZ</v>
      </c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</row>
    <row r="89" spans="2:51" ht="18" customHeight="1">
      <c r="B89" s="9" t="s">
        <v>65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9" t="s">
        <v>36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</row>
    <row r="90" ht="15" customHeight="1"/>
    <row r="91" spans="3:51" ht="18" customHeight="1">
      <c r="C91" s="82" t="s">
        <v>66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spans="3:51" ht="18" customHeight="1">
      <c r="C92" s="82" t="s">
        <v>169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spans="3:51" ht="18" customHeight="1">
      <c r="C93" s="82" t="s">
        <v>170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spans="3:51" ht="18" customHeight="1">
      <c r="C94" s="82" t="s">
        <v>146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</row>
    <row r="95" spans="4:51" ht="15" customHeight="1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</row>
    <row r="96" spans="4:51" ht="18" customHeight="1">
      <c r="D96" s="8"/>
      <c r="E96" s="8"/>
      <c r="F96" s="8"/>
      <c r="G96" s="82" t="s">
        <v>171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51" t="str">
        <f>S16</f>
        <v>5\SH V[RP ZFHIU]~</v>
      </c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</row>
    <row r="97" spans="4:51" ht="18" customHeight="1">
      <c r="D97" s="8"/>
      <c r="E97" s="8"/>
      <c r="F97" s="8"/>
      <c r="G97" s="8"/>
      <c r="H97" s="8"/>
      <c r="I97" s="8"/>
      <c r="J97" s="9" t="s">
        <v>67</v>
      </c>
      <c r="K97" s="8"/>
      <c r="L97" s="8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4:51" ht="15" customHeight="1">
      <c r="D98" s="8"/>
      <c r="E98" s="8"/>
      <c r="F98" s="9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spans="4:51" ht="18" customHeight="1">
      <c r="D99" s="82"/>
      <c r="E99" s="8"/>
      <c r="F99" s="8"/>
      <c r="G99" s="9" t="s">
        <v>71</v>
      </c>
      <c r="H99" s="8"/>
      <c r="I99" s="8"/>
      <c r="J99" s="9" t="s">
        <v>72</v>
      </c>
      <c r="K99" s="8"/>
      <c r="L99" s="146" t="str">
        <f>VLOOKUP($BD$1,data!$A$5:$BZ$14,8,0)</f>
        <v>lX1F6 ;CFIS</v>
      </c>
      <c r="M99" s="146"/>
      <c r="N99" s="146"/>
      <c r="O99" s="146"/>
      <c r="P99" s="146"/>
      <c r="Q99" s="146"/>
      <c r="R99" s="146"/>
      <c r="S99" s="9" t="s">
        <v>68</v>
      </c>
      <c r="T99" s="8"/>
      <c r="U99" s="8"/>
      <c r="V99" s="8"/>
      <c r="W99" s="8"/>
      <c r="X99" s="56"/>
      <c r="Y99" s="143">
        <f>VLOOKUP($BD$1,data!$A$5:$BZ$14,25,0)</f>
        <v>44536</v>
      </c>
      <c r="Z99" s="143"/>
      <c r="AA99" s="143"/>
      <c r="AB99" s="143"/>
      <c r="AC99" s="143"/>
      <c r="AD99" s="143"/>
      <c r="AE99" s="143"/>
      <c r="AF99" s="143"/>
      <c r="AG99" s="9" t="s">
        <v>69</v>
      </c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</row>
    <row r="100" spans="4:51" ht="18" customHeight="1">
      <c r="D100" s="8"/>
      <c r="E100" s="8"/>
      <c r="F100" s="8"/>
      <c r="G100" s="8"/>
      <c r="H100" s="8"/>
      <c r="I100" s="8"/>
      <c r="J100" s="9" t="s">
        <v>70</v>
      </c>
      <c r="K100" s="8"/>
      <c r="L100" s="176" t="str">
        <f>VLOOKUP($BD$1,data!$A$5:$BZ$14,29,0)</f>
        <v>S|DF\SqDFwIqE,FD6qZ_!&amp;q TFo_&amp;q!ZqZ_!&amp;</v>
      </c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9" t="s">
        <v>172</v>
      </c>
      <c r="AT100" s="8"/>
      <c r="AU100" s="8"/>
      <c r="AV100" s="8"/>
      <c r="AW100" s="8"/>
      <c r="AX100" s="8"/>
      <c r="AY100" s="8"/>
    </row>
    <row r="101" spans="4:51" ht="18" customHeight="1">
      <c r="D101" s="8"/>
      <c r="E101" s="8"/>
      <c r="F101" s="8"/>
      <c r="G101" s="8"/>
      <c r="H101" s="8"/>
      <c r="I101" s="8"/>
      <c r="J101" s="9" t="s">
        <v>74</v>
      </c>
      <c r="K101" s="8"/>
      <c r="L101" s="9" t="s">
        <v>73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57" t="str">
        <f>VLOOKUP($BD$1,data!$A$5:$BZ$14,30,0)</f>
        <v> </v>
      </c>
      <c r="AB101" s="120"/>
      <c r="AC101" s="58"/>
      <c r="AD101" s="58"/>
      <c r="AE101" s="58"/>
      <c r="AF101" s="58"/>
      <c r="AG101" s="58"/>
      <c r="AH101" s="58"/>
      <c r="AI101" s="58"/>
      <c r="AJ101" s="9" t="s">
        <v>22</v>
      </c>
      <c r="AK101" s="8"/>
      <c r="AL101" s="176" t="str">
        <f>VLOOKUP($BD$1,data!$A$5:$BZ$14,31,0)</f>
        <v>_*q!ZqZ_!&amp;</v>
      </c>
      <c r="AM101" s="176"/>
      <c r="AN101" s="176"/>
      <c r="AO101" s="176"/>
      <c r="AP101" s="176"/>
      <c r="AQ101" s="176"/>
      <c r="AR101" s="176"/>
      <c r="AS101" s="176"/>
      <c r="AT101" s="176"/>
      <c r="AU101" s="8"/>
      <c r="AV101" s="8"/>
      <c r="AW101" s="8"/>
      <c r="AX101" s="8"/>
      <c r="AY101" s="8"/>
    </row>
    <row r="102" spans="4:51" ht="15" customHeight="1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9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</row>
    <row r="103" spans="4:51" ht="18" customHeight="1">
      <c r="D103" s="8"/>
      <c r="E103" s="8"/>
      <c r="F103" s="8"/>
      <c r="G103" s="8"/>
      <c r="H103" s="9" t="s">
        <v>75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</row>
    <row r="104" spans="3:51" ht="18" customHeight="1">
      <c r="C104" s="80" t="s">
        <v>76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161" t="str">
        <f>L99</f>
        <v>lX1F6 ;CFIS</v>
      </c>
      <c r="V104" s="161"/>
      <c r="W104" s="161"/>
      <c r="X104" s="161"/>
      <c r="Y104" s="161"/>
      <c r="Z104" s="161"/>
      <c r="AA104" s="161"/>
      <c r="AB104" s="9" t="s">
        <v>223</v>
      </c>
      <c r="AC104" s="8"/>
      <c r="AD104" s="8"/>
      <c r="AE104" s="8"/>
      <c r="AF104" s="8"/>
      <c r="AG104" s="8"/>
      <c r="AH104" s="80" t="s">
        <v>22</v>
      </c>
      <c r="AI104" s="143">
        <f>VLOOKUP($BD$1,data!$A$5:$BZ$14,34,0)-0</f>
        <v>42711</v>
      </c>
      <c r="AJ104" s="143"/>
      <c r="AK104" s="143"/>
      <c r="AL104" s="143"/>
      <c r="AM104" s="143"/>
      <c r="AN104" s="143"/>
      <c r="AO104" s="143"/>
      <c r="AP104" s="143"/>
      <c r="AQ104" s="9" t="s">
        <v>173</v>
      </c>
      <c r="AR104" s="8"/>
      <c r="AS104" s="8"/>
      <c r="AT104" s="8"/>
      <c r="AU104" s="8"/>
      <c r="AV104" s="8"/>
      <c r="AW104" s="8"/>
      <c r="AX104" s="8"/>
      <c r="AY104" s="8"/>
    </row>
    <row r="105" spans="2:51" ht="18" customHeight="1">
      <c r="B105" s="82" t="s">
        <v>174</v>
      </c>
      <c r="C105" s="80"/>
      <c r="D105" s="8"/>
      <c r="E105" s="8"/>
      <c r="F105" s="8"/>
      <c r="G105" s="143">
        <f>VLOOKUP($BD$1,data!$A$5:$BZ$14,25,0)</f>
        <v>44536</v>
      </c>
      <c r="H105" s="143"/>
      <c r="I105" s="143"/>
      <c r="J105" s="143"/>
      <c r="K105" s="143"/>
      <c r="L105" s="143"/>
      <c r="M105" s="143"/>
      <c r="N105" s="143"/>
      <c r="O105" s="9" t="s">
        <v>175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177" t="str">
        <f>VLOOKUP($BD$1,data!$A$5:$BZ$14,23,0)</f>
        <v>39900-126600, Level-07</v>
      </c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</row>
    <row r="106" spans="2:51" ht="18" customHeight="1">
      <c r="B106" s="9" t="s">
        <v>176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</row>
    <row r="107" spans="2:51" ht="18" customHeight="1">
      <c r="B107" s="82" t="s">
        <v>177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</row>
    <row r="108" spans="4:51" ht="18" customHeight="1">
      <c r="D108" s="8"/>
      <c r="E108" s="8"/>
      <c r="F108" s="8"/>
      <c r="G108" s="8"/>
      <c r="H108" s="9" t="s">
        <v>77</v>
      </c>
      <c r="I108" s="8"/>
      <c r="J108" s="179" t="str">
        <f>AF96</f>
        <v>5\SH V[RP ZFHIU]~</v>
      </c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9" t="s">
        <v>78</v>
      </c>
      <c r="AD108" s="9"/>
      <c r="AE108" s="146" t="str">
        <f>L99</f>
        <v>lX1F6 ;CFIS</v>
      </c>
      <c r="AF108" s="146"/>
      <c r="AG108" s="146"/>
      <c r="AH108" s="146"/>
      <c r="AI108" s="146"/>
      <c r="AJ108" s="146"/>
      <c r="AK108" s="146"/>
      <c r="AL108" s="146"/>
      <c r="AM108" s="145" t="s">
        <v>224</v>
      </c>
      <c r="AN108" s="145"/>
      <c r="AO108" s="145"/>
      <c r="AP108" s="143">
        <f>AI104</f>
        <v>42711</v>
      </c>
      <c r="AQ108" s="143"/>
      <c r="AR108" s="143"/>
      <c r="AS108" s="143"/>
      <c r="AT108" s="143"/>
      <c r="AU108" s="143"/>
      <c r="AV108" s="143"/>
      <c r="AW108" s="143"/>
      <c r="AX108" s="9" t="s">
        <v>178</v>
      </c>
      <c r="AY108" s="8"/>
    </row>
    <row r="109" spans="3:51" ht="18" customHeight="1">
      <c r="C109" s="82" t="s">
        <v>179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</row>
    <row r="110" spans="3:51" ht="18" customHeight="1">
      <c r="C110" s="8"/>
      <c r="D110" s="8"/>
      <c r="E110" s="8"/>
      <c r="F110" s="8"/>
      <c r="G110" s="8"/>
      <c r="H110" s="82" t="s">
        <v>79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</row>
    <row r="111" ht="15" customHeight="1"/>
    <row r="112" ht="15" customHeight="1"/>
    <row r="113" spans="3:51" ht="18" customHeight="1">
      <c r="C113" s="82" t="s">
        <v>81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2" t="s">
        <v>242</v>
      </c>
      <c r="AG113" s="8"/>
      <c r="AH113" s="8"/>
      <c r="AI113" s="8"/>
      <c r="AJ113" s="8"/>
      <c r="AK113" s="8"/>
      <c r="AL113" s="8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</row>
    <row r="114" spans="3:51" ht="18" customHeight="1">
      <c r="C114" s="82" t="s">
        <v>82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2" t="s">
        <v>80</v>
      </c>
      <c r="AG114" s="8"/>
      <c r="AH114" s="8"/>
      <c r="AI114" s="8"/>
      <c r="AJ114" s="8"/>
      <c r="AK114" s="8"/>
      <c r="AL114" s="8"/>
      <c r="AM114" s="9" t="str">
        <f>K3</f>
        <v>zL   CF.:S}, </v>
      </c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</row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spans="50:51" ht="15" customHeight="1">
      <c r="AX134" s="116"/>
      <c r="AY134" s="116"/>
    </row>
    <row r="135" ht="15" customHeight="1"/>
    <row r="137" ht="8.25" customHeight="1"/>
    <row r="138" ht="18">
      <c r="AA138" s="67" t="s">
        <v>5</v>
      </c>
    </row>
    <row r="139" spans="27:51" ht="18">
      <c r="AA139" s="67" t="s">
        <v>6</v>
      </c>
      <c r="AG139" s="153" t="str">
        <f>IF(S16=0,0,S16)</f>
        <v>5\SH V[RP ZFHIU]~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</row>
    <row r="140" spans="27:51" ht="18">
      <c r="AA140" s="67" t="s">
        <v>148</v>
      </c>
      <c r="AG140" s="207" t="str">
        <f>S24</f>
        <v>prRPDFwIlDS</v>
      </c>
      <c r="AH140" s="207"/>
      <c r="AI140" s="207"/>
      <c r="AJ140" s="207"/>
      <c r="AK140" s="207"/>
      <c r="AL140" s="207"/>
      <c r="AM140" s="207"/>
      <c r="AN140" s="208" t="str">
        <f>AD24</f>
        <v>lX1F6 ;CFIS</v>
      </c>
      <c r="AO140" s="208"/>
      <c r="AP140" s="208"/>
      <c r="AQ140" s="208"/>
      <c r="AR140" s="208"/>
      <c r="AS140" s="208"/>
      <c r="AT140" s="208"/>
      <c r="AU140" s="68"/>
      <c r="AV140" s="68"/>
      <c r="AW140" s="68"/>
      <c r="AX140" s="68"/>
      <c r="AY140" s="68"/>
    </row>
    <row r="141" spans="27:51" ht="18">
      <c r="AA141" s="67" t="s">
        <v>7</v>
      </c>
      <c r="AG141" s="201" t="str">
        <f>IF(K3=0,0,K3)</f>
        <v>zL   CF.:S}, </v>
      </c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</row>
    <row r="142" spans="27:51" ht="18">
      <c r="AA142" s="67" t="s">
        <v>8</v>
      </c>
      <c r="AG142" s="201" t="str">
        <f>IF(K4=0,0,K4)</f>
        <v> ;S",vEFJGUZ</v>
      </c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</row>
    <row r="143" ht="18">
      <c r="B143" s="82" t="s">
        <v>9</v>
      </c>
    </row>
    <row r="144" ht="18">
      <c r="B144" s="82" t="s">
        <v>10</v>
      </c>
    </row>
    <row r="145" spans="2:33" ht="18">
      <c r="B145" s="82" t="s">
        <v>11</v>
      </c>
      <c r="J145" s="153" t="str">
        <f>AG141&amp;"4"&amp;AG142</f>
        <v>zL   CF.:S}, 4 ;S",vEFJGUZ</v>
      </c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</row>
    <row r="146" ht="3.75" customHeight="1"/>
    <row r="147" spans="11:52" ht="18">
      <c r="K147" s="86" t="s">
        <v>23</v>
      </c>
      <c r="N147" s="202" t="str">
        <f>AG140</f>
        <v>prRPDFwIlDS</v>
      </c>
      <c r="O147" s="202"/>
      <c r="P147" s="202"/>
      <c r="Q147" s="202"/>
      <c r="R147" s="202"/>
      <c r="S147" s="202"/>
      <c r="T147" s="202"/>
      <c r="U147" s="49" t="str">
        <f>AN140</f>
        <v>lX1F6 ;CFIS</v>
      </c>
      <c r="V147" s="34"/>
      <c r="W147" s="34"/>
      <c r="X147" s="34"/>
      <c r="Y147" s="34"/>
      <c r="Z147" s="34"/>
      <c r="AA147" s="34" t="s">
        <v>215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14:52" ht="18">
      <c r="N148" s="4" t="s">
        <v>150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4:52" ht="3.75" customHeight="1">
      <c r="N149" s="86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</row>
    <row r="150" spans="3:51" ht="18">
      <c r="C150" s="86" t="s">
        <v>216</v>
      </c>
      <c r="AC150" s="50" t="str">
        <f>AG139</f>
        <v>5\SH V[RP ZFHIU]~</v>
      </c>
      <c r="AD150" s="51"/>
      <c r="AE150" s="51"/>
      <c r="AF150" s="51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</row>
    <row r="151" spans="2:40" ht="18">
      <c r="B151" s="82" t="s">
        <v>16</v>
      </c>
      <c r="I151" s="86"/>
      <c r="P151" s="153" t="str">
        <f>data!W1</f>
        <v>  zL    8=:8vEFJGUZ</v>
      </c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86" t="s">
        <v>17</v>
      </c>
    </row>
    <row r="152" spans="2:55" ht="18">
      <c r="B152" s="153" t="str">
        <f>data!B1&amp;"4"&amp;data!R1</f>
        <v>zL   CF.:S}, 4EFJGUZ</v>
      </c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203" t="str">
        <f>AG140</f>
        <v>prRPDFwIlDS</v>
      </c>
      <c r="Y152" s="203"/>
      <c r="Z152" s="203"/>
      <c r="AA152" s="203"/>
      <c r="AB152" s="203"/>
      <c r="AC152" s="203"/>
      <c r="AD152" s="203"/>
      <c r="AE152" s="1" t="s">
        <v>218</v>
      </c>
      <c r="AG152" s="86"/>
      <c r="AL152" s="203" t="str">
        <f>AN140</f>
        <v>lX1F6 ;CFIS</v>
      </c>
      <c r="AM152" s="203"/>
      <c r="AN152" s="203"/>
      <c r="AO152" s="203"/>
      <c r="AP152" s="203"/>
      <c r="AQ152" s="203"/>
      <c r="AR152" s="203"/>
      <c r="AS152" s="52" t="s">
        <v>219</v>
      </c>
      <c r="AT152" s="52"/>
      <c r="AU152" s="52"/>
      <c r="AV152" s="52"/>
      <c r="AW152" s="52"/>
      <c r="AX152" s="34"/>
      <c r="AY152" s="34"/>
      <c r="BC152" s="1" t="s">
        <v>217</v>
      </c>
    </row>
    <row r="153" spans="2:58" ht="18">
      <c r="B153" s="35" t="s">
        <v>162</v>
      </c>
      <c r="C153" s="36"/>
      <c r="D153" s="197">
        <f>VLOOKUP($BD$1,data!$A$5:$BE$14,34,0)-0</f>
        <v>42711</v>
      </c>
      <c r="E153" s="197"/>
      <c r="F153" s="197"/>
      <c r="G153" s="197"/>
      <c r="H153" s="197"/>
      <c r="I153" s="197"/>
      <c r="J153" s="197"/>
      <c r="K153" s="197"/>
      <c r="L153" s="35" t="s">
        <v>152</v>
      </c>
      <c r="M153" s="53"/>
      <c r="N153" s="53"/>
      <c r="O153" s="37"/>
      <c r="P153" s="35"/>
      <c r="Q153" s="35"/>
      <c r="R153" s="35"/>
      <c r="S153" s="35"/>
      <c r="T153" s="35"/>
      <c r="U153" s="37"/>
      <c r="V153" s="35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O153" s="198">
        <f>VLOOKUP($BD$1,data!$A$5:$BZ$14,21,0)</f>
        <v>38090</v>
      </c>
      <c r="AP153" s="198"/>
      <c r="AQ153" s="198"/>
      <c r="AR153" s="198"/>
      <c r="AS153" s="198"/>
      <c r="AT153" s="198"/>
      <c r="AU153" s="198"/>
      <c r="AV153" s="54"/>
      <c r="AW153" s="54"/>
      <c r="AX153" s="54"/>
      <c r="AY153" s="3"/>
      <c r="BF153" s="115"/>
    </row>
    <row r="154" spans="2:51" ht="18">
      <c r="B154" s="4" t="s">
        <v>18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</row>
    <row r="155" spans="2:51" ht="18">
      <c r="B155" s="4" t="s">
        <v>19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92">
        <f>VLOOKUP($BD$1,data!$A$5:$BE$14,35,0)-1</f>
        <v>44536</v>
      </c>
      <c r="Y155" s="193"/>
      <c r="Z155" s="193"/>
      <c r="AA155" s="193"/>
      <c r="AB155" s="193"/>
      <c r="AC155" s="193"/>
      <c r="AD155" s="193"/>
      <c r="AE155" s="34" t="s">
        <v>20</v>
      </c>
      <c r="AF155" s="38"/>
      <c r="AG155" s="38"/>
      <c r="AH155" s="38"/>
      <c r="AI155" s="33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7"/>
      <c r="AW155" s="7"/>
      <c r="AX155" s="7"/>
      <c r="AY155" s="7"/>
    </row>
    <row r="156" spans="2:52" ht="18">
      <c r="B156" s="199" t="s">
        <v>21</v>
      </c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</row>
    <row r="157" spans="2:52" ht="18">
      <c r="B157" s="199" t="s">
        <v>154</v>
      </c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</row>
    <row r="158" spans="2:52" ht="18">
      <c r="B158" s="199" t="s">
        <v>155</v>
      </c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7"/>
    </row>
    <row r="159" spans="2:55" ht="18">
      <c r="B159" s="82" t="s">
        <v>22</v>
      </c>
      <c r="D159" s="192">
        <f>X155+1</f>
        <v>44537</v>
      </c>
      <c r="E159" s="193"/>
      <c r="F159" s="193"/>
      <c r="G159" s="193"/>
      <c r="H159" s="193"/>
      <c r="I159" s="193"/>
      <c r="J159" s="193"/>
      <c r="K159" s="86" t="s">
        <v>24</v>
      </c>
      <c r="Q159" s="146" t="str">
        <f>VLOOKUP($BD$1,data!$A$5:$BZ$14,22,0)</f>
        <v>DNNlGX lX1FS</v>
      </c>
      <c r="R159" s="146"/>
      <c r="S159" s="146"/>
      <c r="T159" s="146"/>
      <c r="U159" s="146"/>
      <c r="V159" s="146"/>
      <c r="W159" s="146"/>
      <c r="X159" s="86" t="s">
        <v>25</v>
      </c>
      <c r="AE159" s="195" t="str">
        <f>IF(BD1=0,0,VLOOKUP($BD$1,data!$A$5:$BZ$14,23,0))</f>
        <v>39900-126600, Level-07</v>
      </c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86" t="s">
        <v>158</v>
      </c>
      <c r="BC159" s="86"/>
    </row>
    <row r="160" spans="2:8" ht="18">
      <c r="B160" s="149">
        <f>IF(BD1=0,0,VLOOKUP($BD$1,data!$A$5:$BZ$14,24,0))</f>
        <v>39900</v>
      </c>
      <c r="C160" s="149"/>
      <c r="D160" s="149"/>
      <c r="E160" s="149"/>
      <c r="F160" s="149"/>
      <c r="G160" s="149"/>
      <c r="H160" s="86" t="s">
        <v>159</v>
      </c>
    </row>
    <row r="161" ht="3.75" customHeight="1">
      <c r="B161" s="80"/>
    </row>
    <row r="162" spans="3:68" ht="19.5">
      <c r="C162" s="174" t="s">
        <v>12</v>
      </c>
      <c r="D162" s="174"/>
      <c r="E162" s="86" t="s">
        <v>13</v>
      </c>
      <c r="AI162" s="196" t="s">
        <v>32</v>
      </c>
      <c r="AJ162" s="196"/>
      <c r="AK162" s="196"/>
      <c r="AL162" s="196"/>
      <c r="AM162" s="196" t="s">
        <v>33</v>
      </c>
      <c r="AN162" s="196"/>
      <c r="AO162" s="196"/>
      <c r="AP162" s="196"/>
      <c r="AQ162" s="196" t="s">
        <v>34</v>
      </c>
      <c r="AR162" s="196"/>
      <c r="AS162" s="196"/>
      <c r="AT162" s="196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</row>
    <row r="163" spans="7:46" ht="19.5">
      <c r="G163" s="86" t="s">
        <v>22</v>
      </c>
      <c r="I163" s="192">
        <f>D153-0</f>
        <v>42711</v>
      </c>
      <c r="J163" s="193"/>
      <c r="K163" s="193"/>
      <c r="L163" s="193"/>
      <c r="M163" s="193"/>
      <c r="N163" s="193"/>
      <c r="O163" s="193"/>
      <c r="P163" s="86" t="s">
        <v>26</v>
      </c>
      <c r="R163" s="5"/>
      <c r="S163" s="192">
        <f>X155</f>
        <v>44536</v>
      </c>
      <c r="T163" s="193"/>
      <c r="U163" s="193"/>
      <c r="V163" s="193"/>
      <c r="W163" s="193"/>
      <c r="X163" s="193"/>
      <c r="Y163" s="193"/>
      <c r="Z163" s="86" t="s">
        <v>27</v>
      </c>
      <c r="AI163" s="194">
        <v>5</v>
      </c>
      <c r="AJ163" s="194"/>
      <c r="AK163" s="194"/>
      <c r="AL163" s="194"/>
      <c r="AM163" s="190"/>
      <c r="AN163" s="190"/>
      <c r="AO163" s="190"/>
      <c r="AP163" s="190"/>
      <c r="AQ163" s="190"/>
      <c r="AR163" s="190"/>
      <c r="AS163" s="190"/>
      <c r="AT163" s="190"/>
    </row>
    <row r="164" spans="3:46" ht="19.5">
      <c r="C164" s="174" t="s">
        <v>14</v>
      </c>
      <c r="D164" s="174"/>
      <c r="E164" s="86" t="s">
        <v>15</v>
      </c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</row>
    <row r="165" spans="5:62" ht="19.5">
      <c r="E165" s="174" t="s">
        <v>28</v>
      </c>
      <c r="F165" s="174"/>
      <c r="G165" s="86" t="s">
        <v>22</v>
      </c>
      <c r="I165" s="189"/>
      <c r="J165" s="189"/>
      <c r="K165" s="189"/>
      <c r="L165" s="189"/>
      <c r="M165" s="189"/>
      <c r="N165" s="189"/>
      <c r="O165" s="189"/>
      <c r="P165" s="86" t="s">
        <v>26</v>
      </c>
      <c r="R165" s="5"/>
      <c r="S165" s="191"/>
      <c r="T165" s="189"/>
      <c r="U165" s="189"/>
      <c r="V165" s="189"/>
      <c r="W165" s="189"/>
      <c r="X165" s="189"/>
      <c r="Y165" s="189"/>
      <c r="Z165" s="86" t="s">
        <v>27</v>
      </c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BB165" s="2" t="s">
        <v>244</v>
      </c>
      <c r="BC165" s="62" t="s">
        <v>245</v>
      </c>
      <c r="BD165" s="63"/>
      <c r="BE165" s="63"/>
      <c r="BF165" s="63"/>
      <c r="BG165" s="63"/>
      <c r="BH165" s="63"/>
      <c r="BI165" s="63"/>
      <c r="BJ165" s="63"/>
    </row>
    <row r="166" spans="5:46" ht="19.5">
      <c r="E166" s="174" t="s">
        <v>29</v>
      </c>
      <c r="F166" s="174"/>
      <c r="G166" s="86" t="s">
        <v>22</v>
      </c>
      <c r="I166" s="189"/>
      <c r="J166" s="189"/>
      <c r="K166" s="189"/>
      <c r="L166" s="189"/>
      <c r="M166" s="189"/>
      <c r="N166" s="189"/>
      <c r="O166" s="189"/>
      <c r="P166" s="86" t="s">
        <v>26</v>
      </c>
      <c r="R166" s="5"/>
      <c r="S166" s="189"/>
      <c r="T166" s="189"/>
      <c r="U166" s="189"/>
      <c r="V166" s="189"/>
      <c r="W166" s="189"/>
      <c r="X166" s="189"/>
      <c r="Y166" s="189"/>
      <c r="Z166" s="86" t="s">
        <v>27</v>
      </c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</row>
    <row r="167" spans="3:46" ht="19.5">
      <c r="C167" s="174" t="s">
        <v>30</v>
      </c>
      <c r="D167" s="174"/>
      <c r="E167" s="1" t="s">
        <v>31</v>
      </c>
      <c r="AI167" s="175">
        <f>AI163</f>
        <v>5</v>
      </c>
      <c r="AJ167" s="175"/>
      <c r="AK167" s="175"/>
      <c r="AL167" s="175"/>
      <c r="AM167" s="186"/>
      <c r="AN167" s="186"/>
      <c r="AO167" s="186"/>
      <c r="AP167" s="186"/>
      <c r="AQ167" s="186"/>
      <c r="AR167" s="186"/>
      <c r="AS167" s="186"/>
      <c r="AT167" s="186"/>
    </row>
    <row r="168" ht="10.5" customHeight="1"/>
    <row r="169" spans="3:33" ht="18">
      <c r="C169" s="80" t="s">
        <v>35</v>
      </c>
      <c r="F169" s="171" t="str">
        <f>data!R1</f>
        <v>EFJGUZ</v>
      </c>
      <c r="G169" s="171"/>
      <c r="H169" s="171"/>
      <c r="I169" s="171"/>
      <c r="J169" s="171"/>
      <c r="K169" s="171"/>
      <c r="L169" s="171"/>
      <c r="M169" s="171"/>
      <c r="AG169" s="86" t="s">
        <v>37</v>
      </c>
    </row>
    <row r="170" spans="3:41" ht="30" customHeight="1">
      <c r="C170" s="80" t="s">
        <v>36</v>
      </c>
      <c r="F170" s="187">
        <f>D159</f>
        <v>44537</v>
      </c>
      <c r="G170" s="187"/>
      <c r="H170" s="187"/>
      <c r="I170" s="187"/>
      <c r="J170" s="187"/>
      <c r="K170" s="187"/>
      <c r="L170" s="187"/>
      <c r="M170" s="187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</row>
    <row r="171" ht="18.75" thickBot="1">
      <c r="AG171" s="86" t="s">
        <v>38</v>
      </c>
    </row>
    <row r="172" spans="2:51" ht="3" customHeight="1">
      <c r="B172" s="20"/>
      <c r="C172" s="20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2:51" ht="24">
      <c r="B173" s="147" t="s">
        <v>39</v>
      </c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</row>
    <row r="174" ht="3.75" customHeight="1"/>
    <row r="175" spans="2:27" ht="18">
      <c r="B175" s="82" t="s">
        <v>40</v>
      </c>
      <c r="G175" s="64" t="str">
        <f>P151</f>
        <v>  zL    8=:8vEFJGUZ</v>
      </c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5"/>
      <c r="Z175" s="66"/>
      <c r="AA175" s="65"/>
    </row>
    <row r="176" spans="7:32" ht="18">
      <c r="G176" s="40" t="s">
        <v>41</v>
      </c>
      <c r="J176" s="138" t="str">
        <f>AG140&amp;"4"&amp;AN140</f>
        <v>prRPDFwIlDS4lX1F6 ;CFIS</v>
      </c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" t="s">
        <v>42</v>
      </c>
      <c r="Z176" s="139">
        <f>$Y$99</f>
        <v>44536</v>
      </c>
      <c r="AA176" s="139"/>
      <c r="AB176" s="139"/>
      <c r="AC176" s="139"/>
      <c r="AD176" s="139"/>
      <c r="AE176" s="139"/>
      <c r="AF176" s="1" t="s">
        <v>43</v>
      </c>
    </row>
    <row r="179" spans="2:11" ht="18" customHeight="1">
      <c r="B179" s="174" t="s">
        <v>44</v>
      </c>
      <c r="C179" s="174"/>
      <c r="D179" s="174"/>
      <c r="E179" s="174"/>
      <c r="F179" s="174"/>
      <c r="G179" s="174"/>
      <c r="H179" s="174"/>
      <c r="I179" s="174"/>
      <c r="J179" s="174"/>
      <c r="K179" s="174"/>
    </row>
    <row r="180" spans="2:11" ht="18" customHeight="1">
      <c r="B180" s="174" t="s">
        <v>45</v>
      </c>
      <c r="C180" s="174"/>
      <c r="D180" s="174"/>
      <c r="E180" s="174"/>
      <c r="F180" s="174"/>
      <c r="G180" s="174"/>
      <c r="H180" s="174"/>
      <c r="I180" s="174"/>
      <c r="J180" s="174"/>
      <c r="K180" s="174"/>
    </row>
    <row r="181" spans="2:11" ht="12.75" customHeight="1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9.5" customHeight="1"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50:51" ht="18">
      <c r="AX183" s="116"/>
      <c r="AY183" s="116"/>
    </row>
    <row r="186" ht="9.75" customHeight="1"/>
    <row r="187" ht="24">
      <c r="B187" s="55"/>
    </row>
    <row r="188" ht="9.75" customHeight="1"/>
    <row r="189" spans="2:51" s="8" customFormat="1" ht="24" customHeight="1">
      <c r="B189" s="89"/>
      <c r="C189" s="89"/>
      <c r="H189" s="145" t="s">
        <v>47</v>
      </c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70" t="str">
        <f>data!W1</f>
        <v>  zL    8=:8vEFJGUZ</v>
      </c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</row>
    <row r="190" spans="2:37" s="8" customFormat="1" ht="24" customHeight="1">
      <c r="B190" s="82" t="s">
        <v>46</v>
      </c>
      <c r="C190" s="89"/>
      <c r="I190" s="180">
        <f>IF(BD1=0,0,VLOOKUP($BD$1,data!$A$5:$BZ$14,25,0))</f>
        <v>44536</v>
      </c>
      <c r="J190" s="180"/>
      <c r="K190" s="180"/>
      <c r="L190" s="180"/>
      <c r="M190" s="180"/>
      <c r="N190" s="180"/>
      <c r="O190" s="180"/>
      <c r="P190" s="9" t="s">
        <v>48</v>
      </c>
      <c r="R190" s="10"/>
      <c r="AG190" s="181">
        <f>IF(BD1=0,0,VLOOKUP($BD$1,data!$A$5:$BZ$14,26,0))</f>
        <v>0</v>
      </c>
      <c r="AH190" s="181"/>
      <c r="AI190" s="181"/>
      <c r="AJ190" s="181"/>
      <c r="AK190" s="9" t="s">
        <v>49</v>
      </c>
    </row>
    <row r="191" ht="9.75" customHeight="1"/>
    <row r="192" spans="2:51" s="8" customFormat="1" ht="24" customHeight="1">
      <c r="B192" s="89"/>
      <c r="C192" s="89"/>
      <c r="E192" s="9" t="s">
        <v>50</v>
      </c>
      <c r="S192" s="170" t="str">
        <f>AG141&amp;"4"&amp;AG142</f>
        <v>zL   CF.:S}, 4 ;S",vEFJGUZ</v>
      </c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</row>
    <row r="193" spans="2:51" s="8" customFormat="1" ht="24" customHeight="1">
      <c r="B193" s="82" t="s">
        <v>270</v>
      </c>
      <c r="C193" s="89"/>
      <c r="R193" s="140" t="str">
        <f>AG139</f>
        <v>5\SH V[RP ZFHIU]~</v>
      </c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1" t="s">
        <v>64</v>
      </c>
      <c r="AK193" s="141"/>
      <c r="AL193" s="141"/>
      <c r="AM193" s="142" t="str">
        <f>J176</f>
        <v>prRPDFwIlDS4lX1F6 ;CFIS</v>
      </c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</row>
    <row r="194" spans="2:32" s="8" customFormat="1" ht="24" customHeight="1">
      <c r="B194" s="9" t="s">
        <v>271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173">
        <f>D153</f>
        <v>42711</v>
      </c>
      <c r="Z194" s="173"/>
      <c r="AA194" s="173"/>
      <c r="AB194" s="173"/>
      <c r="AC194" s="173"/>
      <c r="AD194" s="173"/>
      <c r="AE194" s="173"/>
      <c r="AF194" s="9" t="s">
        <v>272</v>
      </c>
    </row>
    <row r="195" spans="2:52" s="8" customFormat="1" ht="24" customHeight="1">
      <c r="B195" s="171" t="s">
        <v>274</v>
      </c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</row>
    <row r="196" spans="2:52" s="8" customFormat="1" ht="24" customHeight="1">
      <c r="B196" s="145" t="s">
        <v>273</v>
      </c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82" t="s">
        <v>162</v>
      </c>
      <c r="AP196" s="163">
        <f>Z176</f>
        <v>44536</v>
      </c>
      <c r="AQ196" s="163"/>
      <c r="AR196" s="163"/>
      <c r="AS196" s="163"/>
      <c r="AT196" s="163"/>
      <c r="AU196" s="163"/>
      <c r="AV196" s="163"/>
      <c r="AW196" s="163"/>
      <c r="AX196" s="113" t="s">
        <v>52</v>
      </c>
      <c r="AY196" s="112"/>
      <c r="AZ196" s="112"/>
    </row>
    <row r="197" s="8" customFormat="1" ht="24" customHeight="1">
      <c r="B197" s="9" t="s">
        <v>53</v>
      </c>
    </row>
    <row r="198" spans="2:10" s="8" customFormat="1" ht="20.25" customHeight="1">
      <c r="B198" s="82" t="s">
        <v>163</v>
      </c>
      <c r="C198" s="89"/>
      <c r="G198" s="169">
        <f>AG190</f>
        <v>0</v>
      </c>
      <c r="H198" s="169"/>
      <c r="I198" s="169"/>
      <c r="J198" s="169"/>
    </row>
    <row r="199" spans="2:52" s="8" customFormat="1" ht="24" customHeight="1">
      <c r="B199" s="90"/>
      <c r="C199" s="82" t="s">
        <v>40</v>
      </c>
      <c r="H199" s="170" t="str">
        <f>R193</f>
        <v>5\SH V[RP ZFHIU]~</v>
      </c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1" t="s">
        <v>55</v>
      </c>
      <c r="AA199" s="41"/>
      <c r="AC199" s="41"/>
      <c r="AE199" s="10"/>
      <c r="AF199" s="10"/>
      <c r="AG199" s="185">
        <f>I163</f>
        <v>42711</v>
      </c>
      <c r="AH199" s="185"/>
      <c r="AI199" s="185"/>
      <c r="AJ199" s="185"/>
      <c r="AK199" s="185"/>
      <c r="AL199" s="185"/>
      <c r="AM199" s="185"/>
      <c r="AN199" s="185"/>
      <c r="AO199" s="88" t="s">
        <v>26</v>
      </c>
      <c r="AP199" s="13"/>
      <c r="AQ199" s="12"/>
      <c r="AR199" s="163">
        <f>S163</f>
        <v>44536</v>
      </c>
      <c r="AS199" s="135"/>
      <c r="AT199" s="135"/>
      <c r="AU199" s="135"/>
      <c r="AV199" s="135"/>
      <c r="AW199" s="135"/>
      <c r="AX199" s="135"/>
      <c r="AY199" s="135"/>
      <c r="AZ199" s="12"/>
    </row>
    <row r="200" spans="2:35" s="8" customFormat="1" ht="24" customHeight="1">
      <c r="B200" s="82" t="s">
        <v>56</v>
      </c>
      <c r="C200" s="89"/>
      <c r="AA200" s="134">
        <f>AR199</f>
        <v>44536</v>
      </c>
      <c r="AB200" s="134"/>
      <c r="AC200" s="134"/>
      <c r="AD200" s="134"/>
      <c r="AE200" s="134"/>
      <c r="AF200" s="134"/>
      <c r="AG200" s="134"/>
      <c r="AH200" s="134"/>
      <c r="AI200" s="11" t="s">
        <v>164</v>
      </c>
    </row>
    <row r="201" spans="2:50" s="8" customFormat="1" ht="24" customHeight="1">
      <c r="B201" s="42" t="s">
        <v>165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</row>
    <row r="202" spans="2:55" s="8" customFormat="1" ht="24" customHeight="1">
      <c r="B202" s="82" t="s">
        <v>57</v>
      </c>
      <c r="C202" s="89"/>
      <c r="D202" s="182">
        <f>VLOOKUP($BD$1,data!$A$5:$BZ$14,21,0)</f>
        <v>38090</v>
      </c>
      <c r="E202" s="182"/>
      <c r="F202" s="182"/>
      <c r="G202" s="182"/>
      <c r="H202" s="182"/>
      <c r="I202" s="182"/>
      <c r="J202" s="9" t="s">
        <v>58</v>
      </c>
      <c r="O202" s="183" t="str">
        <f>VLOOKUP($BD$1,data!$A$5:$BZ$14,22,0)</f>
        <v>DNNlGX lX1FS</v>
      </c>
      <c r="P202" s="183"/>
      <c r="Q202" s="183"/>
      <c r="R202" s="183"/>
      <c r="S202" s="183"/>
      <c r="T202" s="183"/>
      <c r="U202" s="183"/>
      <c r="V202" s="9" t="s">
        <v>59</v>
      </c>
      <c r="AG202" s="184" t="str">
        <f>AE159</f>
        <v>39900-126600, Level-07</v>
      </c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X202" s="80" t="s">
        <v>166</v>
      </c>
      <c r="BC202" s="9" t="s">
        <v>167</v>
      </c>
    </row>
    <row r="203" spans="2:55" s="8" customFormat="1" ht="24" customHeight="1">
      <c r="B203" s="9" t="s">
        <v>287</v>
      </c>
      <c r="C203" s="9"/>
      <c r="D203" s="9"/>
      <c r="E203" s="9"/>
      <c r="F203" s="9"/>
      <c r="G203" s="9"/>
      <c r="H203" s="9"/>
      <c r="I203" s="9"/>
      <c r="J203" s="134">
        <f>IF(data!B5=0,0,VLOOKUP($BD$1,data!$A$5:$BZ$14,35,0))</f>
        <v>44537</v>
      </c>
      <c r="K203" s="134"/>
      <c r="L203" s="134"/>
      <c r="M203" s="134"/>
      <c r="N203" s="134"/>
      <c r="O203" s="134"/>
      <c r="P203" s="134"/>
      <c r="Q203" s="134"/>
      <c r="R203" s="9" t="s">
        <v>288</v>
      </c>
      <c r="S203" s="9"/>
      <c r="T203" s="9"/>
      <c r="U203" s="9"/>
      <c r="V203" s="135">
        <f>IF(data!B5=0,0,VLOOKUP($BD$1,data!$A$5:$BZ$14,24,0))</f>
        <v>39900</v>
      </c>
      <c r="W203" s="135"/>
      <c r="X203" s="135"/>
      <c r="Y203" s="135"/>
      <c r="Z203" s="135"/>
      <c r="AA203" s="121" t="s">
        <v>289</v>
      </c>
      <c r="AB203" s="123"/>
      <c r="AC203" s="123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BC203" s="9"/>
    </row>
    <row r="204" spans="2:52" ht="57" customHeight="1">
      <c r="B204" s="162" t="s">
        <v>290</v>
      </c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</row>
    <row r="206" spans="4:34" ht="24" customHeight="1">
      <c r="D206" s="1" t="s">
        <v>61</v>
      </c>
      <c r="Q206" s="178">
        <f>VLOOKUP($BD$1,data!$A$5:$BZ$14,27,0)</f>
        <v>0</v>
      </c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</row>
    <row r="207" spans="4:34" ht="24" customHeight="1">
      <c r="D207" s="1" t="s">
        <v>62</v>
      </c>
      <c r="Q207" s="178">
        <f>VLOOKUP($BD$1,data!$A$5:$BZ$14,28,0)</f>
        <v>0</v>
      </c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</row>
    <row r="208" spans="4:34" ht="24" customHeight="1">
      <c r="D208" s="1" t="s">
        <v>60</v>
      </c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12" ht="18">
      <c r="AH212" s="1" t="s">
        <v>63</v>
      </c>
    </row>
    <row r="213" ht="18">
      <c r="AH213" s="1" t="s">
        <v>64</v>
      </c>
    </row>
    <row r="216" ht="22.5" customHeight="1"/>
    <row r="220" ht="21" customHeight="1"/>
    <row r="223" spans="50:51" ht="21.75" customHeight="1">
      <c r="AX223" s="116"/>
      <c r="AY223" s="116"/>
    </row>
    <row r="224" ht="21.75" customHeight="1"/>
    <row r="225" s="8" customFormat="1" ht="21.75" customHeight="1">
      <c r="B225" s="89"/>
    </row>
    <row r="226" spans="2:3" s="8" customFormat="1" ht="26.25">
      <c r="B226" s="89"/>
      <c r="C226" s="14"/>
    </row>
    <row r="227" spans="2:44" s="8" customFormat="1" ht="22.5" customHeight="1">
      <c r="B227" s="89"/>
      <c r="C227" s="89"/>
      <c r="E227" s="9" t="s">
        <v>83</v>
      </c>
      <c r="N227" s="170" t="str">
        <f>data!W1</f>
        <v>  zL    8=:8vEFJGUZ</v>
      </c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9" t="s">
        <v>84</v>
      </c>
    </row>
    <row r="228" spans="2:35" s="8" customFormat="1" ht="22.5" customHeight="1">
      <c r="B228" s="89"/>
      <c r="C228" s="80" t="s">
        <v>22</v>
      </c>
      <c r="D228" s="168">
        <f>IF(BD1=0,0,VLOOKUP($BD$1,data!$A$5:$BZ$14,25,0))</f>
        <v>44536</v>
      </c>
      <c r="E228" s="168"/>
      <c r="F228" s="168"/>
      <c r="G228" s="168"/>
      <c r="H228" s="168"/>
      <c r="I228" s="168"/>
      <c r="J228" s="168"/>
      <c r="K228" s="168"/>
      <c r="L228" s="168"/>
      <c r="M228" s="9" t="s">
        <v>85</v>
      </c>
      <c r="AD228" s="169">
        <f>IF(BD1=0,0,VLOOKUP($BD$1,data!$A$5:$BZ$14,26,0))</f>
        <v>0</v>
      </c>
      <c r="AE228" s="169"/>
      <c r="AF228" s="169"/>
      <c r="AG228" s="169"/>
      <c r="AH228" s="169"/>
      <c r="AI228" s="9" t="s">
        <v>49</v>
      </c>
    </row>
    <row r="229" spans="2:3" s="8" customFormat="1" ht="17.25">
      <c r="B229" s="89"/>
      <c r="C229" s="89"/>
    </row>
    <row r="230" spans="2:45" s="8" customFormat="1" ht="22.5" customHeight="1">
      <c r="B230" s="89"/>
      <c r="C230" s="89"/>
      <c r="E230" s="9" t="s">
        <v>86</v>
      </c>
      <c r="N230" s="170" t="str">
        <f>N227</f>
        <v>  zL    8=:8vEFJGUZ</v>
      </c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9" t="s">
        <v>87</v>
      </c>
    </row>
    <row r="231" spans="2:33" s="8" customFormat="1" ht="22.5" customHeight="1">
      <c r="B231" s="89"/>
      <c r="C231" s="170" t="str">
        <f>data!B1&amp;" "&amp;data!A1&amp;"4"&amp;data!L1&amp;"4"&amp;data!R1</f>
        <v>zL   CF.:S},    4 ;S",4EFJGUZ</v>
      </c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9" t="s">
        <v>180</v>
      </c>
    </row>
    <row r="232" spans="2:28" s="8" customFormat="1" ht="22.5" customHeight="1">
      <c r="B232" s="89"/>
      <c r="C232" s="82" t="s">
        <v>40</v>
      </c>
      <c r="H232" s="140" t="str">
        <f>AF96</f>
        <v>5\SH V[RP ZFHIU]~</v>
      </c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9" t="s">
        <v>275</v>
      </c>
    </row>
    <row r="233" spans="2:50" s="8" customFormat="1" ht="22.5" customHeight="1">
      <c r="B233" s="89"/>
      <c r="C233" s="82" t="s">
        <v>181</v>
      </c>
      <c r="E233" s="163">
        <f>AG199</f>
        <v>42711</v>
      </c>
      <c r="F233" s="163"/>
      <c r="G233" s="163"/>
      <c r="H233" s="163"/>
      <c r="I233" s="163"/>
      <c r="J233" s="163"/>
      <c r="K233" s="163"/>
      <c r="L233" s="163"/>
      <c r="M233" s="171" t="s">
        <v>183</v>
      </c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</row>
    <row r="234" spans="2:52" s="8" customFormat="1" ht="37.5" customHeight="1">
      <c r="B234" s="89"/>
      <c r="C234" s="162" t="s">
        <v>182</v>
      </c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43"/>
    </row>
    <row r="235" spans="2:3" s="8" customFormat="1" ht="17.25">
      <c r="B235" s="89"/>
      <c r="C235" s="89"/>
    </row>
    <row r="236" spans="2:11" s="8" customFormat="1" ht="24">
      <c r="B236" s="89"/>
      <c r="C236" s="15" t="s">
        <v>54</v>
      </c>
      <c r="H236" s="167">
        <f>AD228</f>
        <v>0</v>
      </c>
      <c r="I236" s="167"/>
      <c r="J236" s="167"/>
      <c r="K236" s="167"/>
    </row>
    <row r="237" spans="2:43" s="8" customFormat="1" ht="22.5" customHeight="1">
      <c r="B237" s="89"/>
      <c r="C237" s="89"/>
      <c r="E237" s="9" t="s">
        <v>40</v>
      </c>
      <c r="J237" s="151" t="str">
        <f>H232</f>
        <v>5\SH V[RP ZFHIU]~</v>
      </c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9" t="s">
        <v>88</v>
      </c>
      <c r="AI237" s="163">
        <f>E233</f>
        <v>42711</v>
      </c>
      <c r="AJ237" s="163"/>
      <c r="AK237" s="163"/>
      <c r="AL237" s="163"/>
      <c r="AM237" s="163"/>
      <c r="AN237" s="163"/>
      <c r="AO237" s="163"/>
      <c r="AP237" s="163"/>
      <c r="AQ237" s="9" t="s">
        <v>185</v>
      </c>
    </row>
    <row r="238" spans="2:52" s="8" customFormat="1" ht="76.5" customHeight="1">
      <c r="B238" s="89"/>
      <c r="C238" s="164" t="s">
        <v>184</v>
      </c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  <c r="AY238" s="164"/>
      <c r="AZ238" s="43"/>
    </row>
    <row r="239" spans="2:3" s="8" customFormat="1" ht="17.25">
      <c r="B239" s="89"/>
      <c r="C239" s="89"/>
    </row>
    <row r="240" spans="2:34" s="8" customFormat="1" ht="22.5" customHeight="1">
      <c r="B240" s="89"/>
      <c r="C240" s="89"/>
      <c r="D240" s="9" t="s">
        <v>61</v>
      </c>
      <c r="Q240" s="165">
        <f>Q206</f>
        <v>0</v>
      </c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</row>
    <row r="241" spans="2:34" s="8" customFormat="1" ht="22.5" customHeight="1">
      <c r="B241" s="89"/>
      <c r="C241" s="89"/>
      <c r="D241" s="9" t="s">
        <v>62</v>
      </c>
      <c r="Q241" s="166">
        <f>Q207</f>
        <v>0</v>
      </c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</row>
    <row r="242" spans="2:4" s="8" customFormat="1" ht="22.5" customHeight="1">
      <c r="B242" s="89"/>
      <c r="C242" s="89"/>
      <c r="D242" s="9" t="s">
        <v>60</v>
      </c>
    </row>
    <row r="243" spans="2:3" s="8" customFormat="1" ht="17.25">
      <c r="B243" s="89"/>
      <c r="C243" s="89"/>
    </row>
    <row r="244" spans="2:3" s="8" customFormat="1" ht="17.25">
      <c r="B244" s="89"/>
      <c r="C244" s="89"/>
    </row>
    <row r="245" spans="2:3" s="8" customFormat="1" ht="17.25">
      <c r="B245" s="89"/>
      <c r="C245" s="89"/>
    </row>
    <row r="246" spans="2:50" s="8" customFormat="1" ht="22.5" customHeight="1">
      <c r="B246" s="89"/>
      <c r="C246" s="89"/>
      <c r="AH246" s="9" t="s">
        <v>63</v>
      </c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</row>
    <row r="247" spans="2:37" s="8" customFormat="1" ht="22.5" customHeight="1">
      <c r="B247" s="89"/>
      <c r="C247" s="89"/>
      <c r="AH247" s="9" t="s">
        <v>64</v>
      </c>
      <c r="AK247" s="9" t="s">
        <v>243</v>
      </c>
    </row>
    <row r="260" spans="50:51" ht="18">
      <c r="AX260" s="116"/>
      <c r="AY260" s="116"/>
    </row>
    <row r="262" ht="3.75" customHeight="1"/>
    <row r="263" spans="2:3" s="8" customFormat="1" ht="18.75" customHeight="1">
      <c r="B263" s="89"/>
      <c r="C263" s="60" t="s">
        <v>277</v>
      </c>
    </row>
    <row r="264" spans="2:51" s="45" customFormat="1" ht="19.5" customHeight="1">
      <c r="B264" s="160" t="s">
        <v>89</v>
      </c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</row>
    <row r="265" spans="2:3" s="8" customFormat="1" ht="3" customHeight="1">
      <c r="B265" s="89"/>
      <c r="C265" s="89"/>
    </row>
    <row r="266" spans="2:48" s="8" customFormat="1" ht="19.5" customHeight="1">
      <c r="B266" s="89"/>
      <c r="C266" s="89"/>
      <c r="D266" s="9" t="s">
        <v>90</v>
      </c>
      <c r="T266" s="151" t="str">
        <f>J237</f>
        <v>5\SH V[RP ZFHIU]~</v>
      </c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9" t="s">
        <v>52</v>
      </c>
      <c r="AN266" s="161" t="str">
        <f>U104</f>
        <v>lX1F6 ;CFIS</v>
      </c>
      <c r="AO266" s="161"/>
      <c r="AP266" s="161"/>
      <c r="AQ266" s="161"/>
      <c r="AR266" s="161"/>
      <c r="AS266" s="161"/>
      <c r="AT266" s="161"/>
      <c r="AU266" s="161"/>
      <c r="AV266" s="82" t="s">
        <v>225</v>
      </c>
    </row>
    <row r="267" spans="2:50" s="8" customFormat="1" ht="19.5" customHeight="1">
      <c r="B267" s="82" t="s">
        <v>186</v>
      </c>
      <c r="C267" s="90"/>
      <c r="D267" s="143">
        <f>E233</f>
        <v>42711</v>
      </c>
      <c r="E267" s="143"/>
      <c r="F267" s="143"/>
      <c r="G267" s="143"/>
      <c r="H267" s="143"/>
      <c r="I267" s="143"/>
      <c r="J267" s="143"/>
      <c r="K267" s="143"/>
      <c r="L267" s="9" t="s">
        <v>91</v>
      </c>
      <c r="Y267" s="143">
        <f>AR199</f>
        <v>44536</v>
      </c>
      <c r="Z267" s="143"/>
      <c r="AA267" s="143"/>
      <c r="AB267" s="143"/>
      <c r="AC267" s="143"/>
      <c r="AD267" s="143"/>
      <c r="AE267" s="143"/>
      <c r="AF267" s="143"/>
      <c r="AG267" s="9" t="s">
        <v>187</v>
      </c>
      <c r="AO267" s="9"/>
      <c r="AX267" s="9"/>
    </row>
    <row r="268" spans="2:52" s="8" customFormat="1" ht="37.5" customHeight="1">
      <c r="B268" s="158" t="s">
        <v>246</v>
      </c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8"/>
      <c r="AT268" s="158"/>
      <c r="AU268" s="158"/>
      <c r="AV268" s="158"/>
      <c r="AW268" s="158"/>
      <c r="AX268" s="158"/>
      <c r="AY268" s="158"/>
      <c r="AZ268" s="43"/>
    </row>
    <row r="269" spans="2:3" s="8" customFormat="1" ht="3" customHeight="1">
      <c r="B269" s="89"/>
      <c r="C269" s="89"/>
    </row>
    <row r="270" spans="2:33" s="8" customFormat="1" ht="18">
      <c r="B270" s="82" t="s">
        <v>35</v>
      </c>
      <c r="C270" s="89"/>
      <c r="F270" s="9" t="str">
        <f>data!$R$1</f>
        <v>EFJGUZ</v>
      </c>
      <c r="AG270" s="9" t="s">
        <v>63</v>
      </c>
    </row>
    <row r="271" spans="2:33" s="8" customFormat="1" ht="18">
      <c r="B271" s="82" t="s">
        <v>36</v>
      </c>
      <c r="C271" s="89"/>
      <c r="F271" s="137">
        <f>$F$170</f>
        <v>44537</v>
      </c>
      <c r="G271" s="137"/>
      <c r="H271" s="137"/>
      <c r="I271" s="137"/>
      <c r="J271" s="137"/>
      <c r="K271" s="137"/>
      <c r="L271" s="137"/>
      <c r="M271" s="137"/>
      <c r="AG271" s="9" t="s">
        <v>64</v>
      </c>
    </row>
    <row r="272" spans="2:3" s="8" customFormat="1" ht="3" customHeight="1" thickBot="1">
      <c r="B272" s="89"/>
      <c r="C272" s="89"/>
    </row>
    <row r="273" spans="2:51" s="8" customFormat="1" ht="3" customHeight="1">
      <c r="B273" s="20"/>
      <c r="C273" s="20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</row>
    <row r="274" spans="2:3" s="8" customFormat="1" ht="18.75" customHeight="1">
      <c r="B274" s="89"/>
      <c r="C274" s="60" t="s">
        <v>276</v>
      </c>
    </row>
    <row r="275" spans="2:51" s="45" customFormat="1" ht="19.5" customHeight="1">
      <c r="B275" s="160" t="s">
        <v>92</v>
      </c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</row>
    <row r="276" spans="2:3" s="8" customFormat="1" ht="3" customHeight="1">
      <c r="B276" s="89"/>
      <c r="C276" s="89"/>
    </row>
    <row r="277" spans="2:48" s="8" customFormat="1" ht="19.5" customHeight="1">
      <c r="B277" s="89"/>
      <c r="C277" s="89"/>
      <c r="D277" s="9" t="s">
        <v>90</v>
      </c>
      <c r="T277" s="151" t="str">
        <f>T266</f>
        <v>5\SH V[RP ZFHIU]~</v>
      </c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9" t="s">
        <v>52</v>
      </c>
      <c r="AN277" s="161" t="str">
        <f>U104</f>
        <v>lX1F6 ;CFIS</v>
      </c>
      <c r="AO277" s="161"/>
      <c r="AP277" s="161"/>
      <c r="AQ277" s="161"/>
      <c r="AR277" s="161"/>
      <c r="AS277" s="161"/>
      <c r="AT277" s="161"/>
      <c r="AU277" s="161"/>
      <c r="AV277" s="82" t="s">
        <v>225</v>
      </c>
    </row>
    <row r="278" spans="2:33" s="8" customFormat="1" ht="19.5" customHeight="1">
      <c r="B278" s="82" t="s">
        <v>186</v>
      </c>
      <c r="C278" s="90"/>
      <c r="D278" s="143">
        <f>D267</f>
        <v>42711</v>
      </c>
      <c r="E278" s="143"/>
      <c r="F278" s="143"/>
      <c r="G278" s="143"/>
      <c r="H278" s="143"/>
      <c r="I278" s="143"/>
      <c r="J278" s="143"/>
      <c r="K278" s="143"/>
      <c r="L278" s="9" t="s">
        <v>91</v>
      </c>
      <c r="Y278" s="143">
        <f>Y267</f>
        <v>44536</v>
      </c>
      <c r="Z278" s="143"/>
      <c r="AA278" s="143"/>
      <c r="AB278" s="143"/>
      <c r="AC278" s="143"/>
      <c r="AD278" s="143"/>
      <c r="AE278" s="143"/>
      <c r="AF278" s="143"/>
      <c r="AG278" s="9" t="s">
        <v>188</v>
      </c>
    </row>
    <row r="279" spans="2:52" s="8" customFormat="1" ht="54" customHeight="1">
      <c r="B279" s="158" t="s">
        <v>189</v>
      </c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44"/>
    </row>
    <row r="280" spans="2:3" s="8" customFormat="1" ht="3" customHeight="1">
      <c r="B280" s="89"/>
      <c r="C280" s="89"/>
    </row>
    <row r="281" spans="2:33" s="8" customFormat="1" ht="18">
      <c r="B281" s="82" t="s">
        <v>35</v>
      </c>
      <c r="C281" s="89"/>
      <c r="F281" s="9" t="str">
        <f>data!$R$1</f>
        <v>EFJGUZ</v>
      </c>
      <c r="AG281" s="9" t="s">
        <v>63</v>
      </c>
    </row>
    <row r="282" spans="2:33" s="8" customFormat="1" ht="18">
      <c r="B282" s="82" t="s">
        <v>36</v>
      </c>
      <c r="C282" s="89"/>
      <c r="F282" s="137">
        <f>$F$170</f>
        <v>44537</v>
      </c>
      <c r="G282" s="137"/>
      <c r="H282" s="137"/>
      <c r="I282" s="137"/>
      <c r="J282" s="137"/>
      <c r="K282" s="137"/>
      <c r="L282" s="137"/>
      <c r="M282" s="137"/>
      <c r="AG282" s="9" t="s">
        <v>64</v>
      </c>
    </row>
    <row r="283" spans="2:52" s="8" customFormat="1" ht="4.5" customHeight="1" thickBot="1">
      <c r="B283" s="21"/>
      <c r="C283" s="21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0"/>
    </row>
    <row r="284" spans="2:52" s="8" customFormat="1" ht="18" customHeight="1">
      <c r="B284" s="159" t="s">
        <v>95</v>
      </c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  <c r="AU284" s="159"/>
      <c r="AV284" s="159"/>
      <c r="AW284" s="159"/>
      <c r="AX284" s="159"/>
      <c r="AY284" s="159"/>
      <c r="AZ284" s="159"/>
    </row>
    <row r="285" spans="2:51" s="45" customFormat="1" ht="19.5" customHeight="1">
      <c r="B285" s="160" t="s">
        <v>96</v>
      </c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</row>
    <row r="286" spans="2:48" s="8" customFormat="1" ht="19.5" customHeight="1">
      <c r="B286" s="89"/>
      <c r="C286" s="89"/>
      <c r="D286" s="9" t="s">
        <v>90</v>
      </c>
      <c r="T286" s="151" t="str">
        <f>T277</f>
        <v>5\SH V[RP ZFHIU]~</v>
      </c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9" t="s">
        <v>52</v>
      </c>
      <c r="AN286" s="161" t="str">
        <f>U104</f>
        <v>lX1F6 ;CFIS</v>
      </c>
      <c r="AO286" s="161"/>
      <c r="AP286" s="161"/>
      <c r="AQ286" s="161"/>
      <c r="AR286" s="161"/>
      <c r="AS286" s="161"/>
      <c r="AT286" s="161"/>
      <c r="AU286" s="161"/>
      <c r="AV286" s="82" t="s">
        <v>226</v>
      </c>
    </row>
    <row r="287" spans="2:32" s="8" customFormat="1" ht="19.5" customHeight="1">
      <c r="B287" s="82" t="s">
        <v>190</v>
      </c>
      <c r="C287" s="89"/>
      <c r="K287" s="143">
        <f>D278</f>
        <v>42711</v>
      </c>
      <c r="L287" s="143"/>
      <c r="M287" s="143"/>
      <c r="N287" s="143">
        <f>D278</f>
        <v>42711</v>
      </c>
      <c r="O287" s="143"/>
      <c r="P287" s="143"/>
      <c r="Q287" s="143"/>
      <c r="R287" s="143"/>
      <c r="S287" s="9" t="s">
        <v>94</v>
      </c>
      <c r="X287" s="143">
        <f>Y278</f>
        <v>44536</v>
      </c>
      <c r="Y287" s="143"/>
      <c r="Z287" s="143"/>
      <c r="AA287" s="143"/>
      <c r="AB287" s="143"/>
      <c r="AC287" s="143"/>
      <c r="AD287" s="143"/>
      <c r="AE287" s="143"/>
      <c r="AF287" s="9" t="s">
        <v>191</v>
      </c>
    </row>
    <row r="288" spans="2:3" s="8" customFormat="1" ht="19.5" customHeight="1">
      <c r="B288" s="82" t="s">
        <v>192</v>
      </c>
      <c r="C288" s="89"/>
    </row>
    <row r="289" spans="2:3" s="8" customFormat="1" ht="3" customHeight="1">
      <c r="B289" s="89"/>
      <c r="C289" s="89"/>
    </row>
    <row r="290" spans="2:51" s="8" customFormat="1" ht="18">
      <c r="B290" s="89"/>
      <c r="C290" s="89"/>
      <c r="E290" s="157" t="s">
        <v>0</v>
      </c>
      <c r="F290" s="157"/>
      <c r="G290" s="156" t="s">
        <v>97</v>
      </c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5"/>
      <c r="Z290" s="156" t="s">
        <v>98</v>
      </c>
      <c r="AA290" s="156"/>
      <c r="AB290" s="156"/>
      <c r="AC290" s="156"/>
      <c r="AD290" s="156"/>
      <c r="AE290" s="156"/>
      <c r="AF290" s="156"/>
      <c r="AG290" s="156"/>
      <c r="AH290" s="156"/>
      <c r="AI290" s="154" t="s">
        <v>99</v>
      </c>
      <c r="AJ290" s="154"/>
      <c r="AK290" s="154"/>
      <c r="AL290" s="154"/>
      <c r="AM290" s="154"/>
      <c r="AN290" s="154"/>
      <c r="AO290" s="154"/>
      <c r="AP290" s="154"/>
      <c r="AQ290" s="156" t="s">
        <v>105</v>
      </c>
      <c r="AR290" s="156"/>
      <c r="AS290" s="156"/>
      <c r="AT290" s="156" t="s">
        <v>33</v>
      </c>
      <c r="AU290" s="156"/>
      <c r="AV290" s="156"/>
      <c r="AW290" s="156" t="s">
        <v>34</v>
      </c>
      <c r="AX290" s="156"/>
      <c r="AY290" s="156"/>
    </row>
    <row r="291" spans="2:51" s="8" customFormat="1" ht="15.75" customHeight="1">
      <c r="B291" s="89"/>
      <c r="C291" s="89"/>
      <c r="E291" s="157"/>
      <c r="F291" s="157"/>
      <c r="G291" s="156" t="s">
        <v>104</v>
      </c>
      <c r="H291" s="156"/>
      <c r="I291" s="156"/>
      <c r="J291" s="156"/>
      <c r="K291" s="156"/>
      <c r="L291" s="156"/>
      <c r="M291" s="156"/>
      <c r="N291" s="156"/>
      <c r="O291" s="156" t="s">
        <v>93</v>
      </c>
      <c r="P291" s="156"/>
      <c r="Q291" s="156" t="s">
        <v>104</v>
      </c>
      <c r="R291" s="156"/>
      <c r="S291" s="156"/>
      <c r="T291" s="156"/>
      <c r="U291" s="156"/>
      <c r="V291" s="156"/>
      <c r="W291" s="156"/>
      <c r="X291" s="156"/>
      <c r="Y291" s="155"/>
      <c r="Z291" s="156" t="s">
        <v>105</v>
      </c>
      <c r="AA291" s="156"/>
      <c r="AB291" s="156"/>
      <c r="AC291" s="156" t="s">
        <v>33</v>
      </c>
      <c r="AD291" s="156"/>
      <c r="AE291" s="156"/>
      <c r="AF291" s="156" t="s">
        <v>34</v>
      </c>
      <c r="AG291" s="156"/>
      <c r="AH291" s="156"/>
      <c r="AI291" s="154" t="s">
        <v>100</v>
      </c>
      <c r="AJ291" s="154"/>
      <c r="AK291" s="154"/>
      <c r="AL291" s="154"/>
      <c r="AM291" s="154"/>
      <c r="AN291" s="154"/>
      <c r="AO291" s="154"/>
      <c r="AP291" s="154"/>
      <c r="AQ291" s="155"/>
      <c r="AR291" s="155"/>
      <c r="AS291" s="155"/>
      <c r="AT291" s="155"/>
      <c r="AU291" s="155"/>
      <c r="AV291" s="155"/>
      <c r="AW291" s="155"/>
      <c r="AX291" s="155"/>
      <c r="AY291" s="155"/>
    </row>
    <row r="292" spans="2:51" s="8" customFormat="1" ht="15.75" customHeight="1">
      <c r="B292" s="89"/>
      <c r="C292" s="89"/>
      <c r="E292" s="157"/>
      <c r="F292" s="157"/>
      <c r="G292" s="156" t="s">
        <v>104</v>
      </c>
      <c r="H292" s="156"/>
      <c r="I292" s="156"/>
      <c r="J292" s="156"/>
      <c r="K292" s="156"/>
      <c r="L292" s="156"/>
      <c r="M292" s="156"/>
      <c r="N292" s="156"/>
      <c r="O292" s="156" t="s">
        <v>93</v>
      </c>
      <c r="P292" s="156"/>
      <c r="Q292" s="156" t="s">
        <v>104</v>
      </c>
      <c r="R292" s="156"/>
      <c r="S292" s="156"/>
      <c r="T292" s="156"/>
      <c r="U292" s="156"/>
      <c r="V292" s="156"/>
      <c r="W292" s="156"/>
      <c r="X292" s="156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4" t="s">
        <v>101</v>
      </c>
      <c r="AJ292" s="154"/>
      <c r="AK292" s="154"/>
      <c r="AL292" s="154"/>
      <c r="AM292" s="154"/>
      <c r="AN292" s="154"/>
      <c r="AO292" s="154"/>
      <c r="AP292" s="154"/>
      <c r="AQ292" s="155"/>
      <c r="AR292" s="155"/>
      <c r="AS292" s="155"/>
      <c r="AT292" s="155"/>
      <c r="AU292" s="155"/>
      <c r="AV292" s="155"/>
      <c r="AW292" s="155"/>
      <c r="AX292" s="155"/>
      <c r="AY292" s="155"/>
    </row>
    <row r="293" spans="2:51" s="8" customFormat="1" ht="18">
      <c r="B293" s="89"/>
      <c r="C293" s="89"/>
      <c r="E293" s="156" t="s">
        <v>103</v>
      </c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4" t="s">
        <v>102</v>
      </c>
      <c r="AJ293" s="154"/>
      <c r="AK293" s="154"/>
      <c r="AL293" s="154"/>
      <c r="AM293" s="154"/>
      <c r="AN293" s="154"/>
      <c r="AO293" s="154"/>
      <c r="AP293" s="154"/>
      <c r="AQ293" s="155"/>
      <c r="AR293" s="155"/>
      <c r="AS293" s="155"/>
      <c r="AT293" s="155"/>
      <c r="AU293" s="155"/>
      <c r="AV293" s="155"/>
      <c r="AW293" s="155"/>
      <c r="AX293" s="155"/>
      <c r="AY293" s="155"/>
    </row>
    <row r="294" spans="2:3" s="8" customFormat="1" ht="3" customHeight="1">
      <c r="B294" s="89"/>
      <c r="C294" s="89"/>
    </row>
    <row r="295" spans="2:33" s="8" customFormat="1" ht="18">
      <c r="B295" s="82" t="s">
        <v>35</v>
      </c>
      <c r="C295" s="89"/>
      <c r="F295" s="9" t="str">
        <f>data!$R$1</f>
        <v>EFJGUZ</v>
      </c>
      <c r="AG295" s="9" t="s">
        <v>63</v>
      </c>
    </row>
    <row r="296" spans="2:33" s="8" customFormat="1" ht="18">
      <c r="B296" s="82" t="s">
        <v>36</v>
      </c>
      <c r="C296" s="89"/>
      <c r="F296" s="137">
        <f>$F$170</f>
        <v>44537</v>
      </c>
      <c r="G296" s="137"/>
      <c r="H296" s="137"/>
      <c r="I296" s="137"/>
      <c r="J296" s="137"/>
      <c r="K296" s="137"/>
      <c r="L296" s="137"/>
      <c r="M296" s="137"/>
      <c r="AG296" s="9" t="s">
        <v>64</v>
      </c>
    </row>
    <row r="297" spans="2:51" s="8" customFormat="1" ht="4.5" customHeight="1" thickBot="1">
      <c r="B297" s="21"/>
      <c r="C297" s="21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</row>
    <row r="298" spans="2:3" s="8" customFormat="1" ht="18.75" customHeight="1">
      <c r="B298" s="60" t="s">
        <v>193</v>
      </c>
      <c r="C298" s="89"/>
    </row>
    <row r="299" spans="2:3" s="8" customFormat="1" ht="3" customHeight="1">
      <c r="B299" s="89"/>
      <c r="C299" s="89"/>
    </row>
    <row r="300" spans="2:51" s="45" customFormat="1" ht="19.5" customHeight="1">
      <c r="B300" s="152" t="s">
        <v>106</v>
      </c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2"/>
      <c r="AX300" s="152"/>
      <c r="AY300" s="152"/>
    </row>
    <row r="301" spans="2:3" s="8" customFormat="1" ht="3" customHeight="1">
      <c r="B301" s="89"/>
      <c r="C301" s="89"/>
    </row>
    <row r="302" spans="2:38" s="7" customFormat="1" ht="19.5" customHeight="1">
      <c r="B302" s="89"/>
      <c r="C302" s="82" t="s">
        <v>107</v>
      </c>
      <c r="V302" s="153" t="str">
        <f>T286</f>
        <v>5\SH V[RP ZFHIU]~</v>
      </c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8" t="s">
        <v>108</v>
      </c>
    </row>
    <row r="303" spans="2:36" s="7" customFormat="1" ht="16.5" customHeight="1">
      <c r="B303" s="89"/>
      <c r="C303" s="80" t="s">
        <v>12</v>
      </c>
      <c r="E303" s="4" t="s">
        <v>110</v>
      </c>
      <c r="Y303" s="150" t="s">
        <v>194</v>
      </c>
      <c r="Z303" s="150"/>
      <c r="AA303" s="150"/>
      <c r="AB303" s="150"/>
      <c r="AC303" s="150"/>
      <c r="AD303" s="150"/>
      <c r="AE303" s="4" t="s">
        <v>114</v>
      </c>
      <c r="AH303" s="150" t="s">
        <v>194</v>
      </c>
      <c r="AI303" s="150"/>
      <c r="AJ303" s="150"/>
    </row>
    <row r="304" spans="2:30" s="7" customFormat="1" ht="16.5" customHeight="1">
      <c r="B304" s="89"/>
      <c r="C304" s="80" t="s">
        <v>14</v>
      </c>
      <c r="E304" s="4" t="s">
        <v>111</v>
      </c>
      <c r="Y304" s="150" t="s">
        <v>194</v>
      </c>
      <c r="Z304" s="150"/>
      <c r="AA304" s="150"/>
      <c r="AB304" s="150"/>
      <c r="AC304" s="150"/>
      <c r="AD304" s="150"/>
    </row>
    <row r="305" spans="2:30" s="7" customFormat="1" ht="16.5" customHeight="1">
      <c r="B305" s="89"/>
      <c r="C305" s="80" t="s">
        <v>30</v>
      </c>
      <c r="E305" s="4" t="s">
        <v>112</v>
      </c>
      <c r="Y305" s="150" t="s">
        <v>194</v>
      </c>
      <c r="Z305" s="150"/>
      <c r="AA305" s="150"/>
      <c r="AB305" s="150"/>
      <c r="AC305" s="150"/>
      <c r="AD305" s="150"/>
    </row>
    <row r="306" spans="2:30" s="7" customFormat="1" ht="16.5" customHeight="1">
      <c r="B306" s="89"/>
      <c r="C306" s="80" t="s">
        <v>109</v>
      </c>
      <c r="E306" s="4" t="s">
        <v>113</v>
      </c>
      <c r="Y306" s="150" t="s">
        <v>194</v>
      </c>
      <c r="Z306" s="150"/>
      <c r="AA306" s="150"/>
      <c r="AB306" s="150"/>
      <c r="AC306" s="150"/>
      <c r="AD306" s="150"/>
    </row>
    <row r="307" s="7" customFormat="1" ht="16.5" customHeight="1">
      <c r="B307" s="82" t="s">
        <v>115</v>
      </c>
    </row>
    <row r="308" spans="2:3" s="8" customFormat="1" ht="30" customHeight="1">
      <c r="B308" s="89"/>
      <c r="C308" s="89"/>
    </row>
    <row r="309" spans="2:33" s="8" customFormat="1" ht="18">
      <c r="B309" s="82" t="s">
        <v>35</v>
      </c>
      <c r="C309" s="89"/>
      <c r="F309" s="9" t="str">
        <f>data!$R$1</f>
        <v>EFJGUZ</v>
      </c>
      <c r="AG309" s="9" t="s">
        <v>63</v>
      </c>
    </row>
    <row r="310" spans="2:33" s="8" customFormat="1" ht="18">
      <c r="B310" s="82" t="s">
        <v>36</v>
      </c>
      <c r="C310" s="89"/>
      <c r="F310" s="137">
        <f>$F$170</f>
        <v>44537</v>
      </c>
      <c r="G310" s="137"/>
      <c r="H310" s="137"/>
      <c r="I310" s="137"/>
      <c r="J310" s="137"/>
      <c r="K310" s="137"/>
      <c r="L310" s="137"/>
      <c r="M310" s="137"/>
      <c r="AG310" s="9" t="s">
        <v>64</v>
      </c>
    </row>
    <row r="311" spans="2:51" s="8" customFormat="1" ht="18">
      <c r="B311" s="82"/>
      <c r="C311" s="89"/>
      <c r="F311" s="85"/>
      <c r="G311" s="85"/>
      <c r="H311" s="85"/>
      <c r="I311" s="85"/>
      <c r="J311" s="85"/>
      <c r="K311" s="85"/>
      <c r="L311" s="85"/>
      <c r="M311" s="85"/>
      <c r="AG311" s="9"/>
      <c r="AX311" s="116"/>
      <c r="AY311" s="116"/>
    </row>
    <row r="312" spans="2:3" s="8" customFormat="1" ht="17.25">
      <c r="B312" s="89"/>
      <c r="C312" s="89"/>
    </row>
    <row r="313" spans="2:3" s="8" customFormat="1" ht="24">
      <c r="B313" s="89"/>
      <c r="C313" s="55" t="s">
        <v>278</v>
      </c>
    </row>
    <row r="314" spans="2:3" s="8" customFormat="1" ht="17.25">
      <c r="B314" s="89"/>
      <c r="C314" s="89"/>
    </row>
    <row r="315" spans="2:3" s="8" customFormat="1" ht="18">
      <c r="B315" s="89"/>
      <c r="C315" s="80" t="s">
        <v>9</v>
      </c>
    </row>
    <row r="316" spans="2:3" s="8" customFormat="1" ht="18">
      <c r="B316" s="89"/>
      <c r="C316" s="82" t="s">
        <v>195</v>
      </c>
    </row>
    <row r="317" spans="2:3" s="8" customFormat="1" ht="18">
      <c r="B317" s="89"/>
      <c r="C317" s="61" t="str">
        <f>data!B1</f>
        <v>zL   CF.:S}, </v>
      </c>
    </row>
    <row r="318" spans="2:3" s="8" customFormat="1" ht="18">
      <c r="B318" s="89"/>
      <c r="C318" s="82" t="str">
        <f>data!L1&amp;"4"&amp;data!R1</f>
        <v> ;S",4EFJGUZ</v>
      </c>
    </row>
    <row r="319" spans="2:3" s="8" customFormat="1" ht="18">
      <c r="B319" s="89"/>
      <c r="C319" s="82"/>
    </row>
    <row r="320" spans="2:28" s="8" customFormat="1" ht="21.75" customHeight="1">
      <c r="B320" s="89"/>
      <c r="C320" s="89"/>
      <c r="D320" s="145" t="s">
        <v>116</v>
      </c>
      <c r="E320" s="145"/>
      <c r="F320" s="151" t="str">
        <f>V302</f>
        <v>5\SH V[RP ZFHIU]~</v>
      </c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9" t="s">
        <v>117</v>
      </c>
      <c r="AB320" s="9" t="str">
        <f>C317&amp;"4"&amp;C318</f>
        <v>zL   CF.:S}, 4 ;S",4EFJGUZ</v>
      </c>
    </row>
    <row r="321" spans="2:3" s="8" customFormat="1" ht="21.75" customHeight="1">
      <c r="B321" s="9" t="s">
        <v>196</v>
      </c>
      <c r="C321" s="80"/>
    </row>
    <row r="322" spans="2:33" s="8" customFormat="1" ht="21.75" customHeight="1">
      <c r="B322" s="82" t="s">
        <v>197</v>
      </c>
      <c r="AC322" s="9" t="str">
        <f>AN277</f>
        <v>lX1F6 ;CFIS</v>
      </c>
      <c r="AG322" s="9" t="s">
        <v>198</v>
      </c>
    </row>
    <row r="323" spans="2:47" s="8" customFormat="1" ht="21.75" customHeight="1">
      <c r="B323" s="9" t="s">
        <v>162</v>
      </c>
      <c r="C323" s="82"/>
      <c r="D323" s="143">
        <f>X287</f>
        <v>44536</v>
      </c>
      <c r="E323" s="143"/>
      <c r="F323" s="143"/>
      <c r="G323" s="143"/>
      <c r="H323" s="143"/>
      <c r="I323" s="143"/>
      <c r="J323" s="143"/>
      <c r="K323" s="143"/>
      <c r="L323" s="9" t="s">
        <v>199</v>
      </c>
      <c r="AM323" s="143">
        <f>D159</f>
        <v>44537</v>
      </c>
      <c r="AN323" s="143"/>
      <c r="AO323" s="143"/>
      <c r="AP323" s="143"/>
      <c r="AQ323" s="143"/>
      <c r="AR323" s="143"/>
      <c r="AS323" s="143"/>
      <c r="AT323" s="143"/>
      <c r="AU323" s="9" t="s">
        <v>93</v>
      </c>
    </row>
    <row r="324" spans="2:35" s="8" customFormat="1" ht="18">
      <c r="B324" s="145" t="s">
        <v>51</v>
      </c>
      <c r="C324" s="145"/>
      <c r="D324" s="145"/>
      <c r="E324" s="148" t="str">
        <f>IF(BD1=0,0,VLOOKUP($BD$1,data!$A$5:$BZ$14,22,0))</f>
        <v>DNNlGX lX1FS</v>
      </c>
      <c r="F324" s="148"/>
      <c r="G324" s="148"/>
      <c r="H324" s="148"/>
      <c r="I324" s="148"/>
      <c r="J324" s="148"/>
      <c r="K324" s="148"/>
      <c r="L324" s="1" t="s">
        <v>118</v>
      </c>
      <c r="S324" s="149" t="str">
        <f>IF(BD1=0,0,VLOOKUP($BD$1,data!$A$5:$BZ$14,23,0))</f>
        <v>39900-126600, Level-07</v>
      </c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9" t="s">
        <v>201</v>
      </c>
    </row>
    <row r="325" s="8" customFormat="1" ht="18">
      <c r="B325" s="86" t="s">
        <v>200</v>
      </c>
    </row>
    <row r="326" spans="2:52" s="8" customFormat="1" ht="36.75" customHeight="1">
      <c r="B326" s="89"/>
      <c r="C326" s="144" t="s">
        <v>12</v>
      </c>
      <c r="D326" s="144"/>
      <c r="E326" s="136" t="s">
        <v>119</v>
      </c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46"/>
    </row>
    <row r="327" spans="2:52" s="8" customFormat="1" ht="36.75" customHeight="1">
      <c r="B327" s="89"/>
      <c r="C327" s="144" t="s">
        <v>14</v>
      </c>
      <c r="D327" s="144"/>
      <c r="E327" s="136" t="s">
        <v>120</v>
      </c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84"/>
    </row>
    <row r="328" spans="2:52" s="8" customFormat="1" ht="19.5" customHeight="1">
      <c r="B328" s="89"/>
      <c r="C328" s="144" t="s">
        <v>30</v>
      </c>
      <c r="D328" s="144"/>
      <c r="E328" s="136" t="s">
        <v>121</v>
      </c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46"/>
    </row>
    <row r="329" spans="3:52" ht="24">
      <c r="C329" s="144"/>
      <c r="D329" s="144"/>
      <c r="E329" s="147" t="s">
        <v>95</v>
      </c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</row>
    <row r="330" spans="2:52" s="8" customFormat="1" ht="39" customHeight="1">
      <c r="B330" s="89"/>
      <c r="C330" s="144"/>
      <c r="D330" s="144"/>
      <c r="E330" s="136" t="s">
        <v>122</v>
      </c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46"/>
    </row>
    <row r="331" spans="3:23" ht="18">
      <c r="C331" s="144" t="s">
        <v>109</v>
      </c>
      <c r="D331" s="144"/>
      <c r="E331" s="1" t="s">
        <v>123</v>
      </c>
      <c r="N331" s="143">
        <f>K287</f>
        <v>42711</v>
      </c>
      <c r="O331" s="143"/>
      <c r="P331" s="143"/>
      <c r="Q331" s="143"/>
      <c r="R331" s="143"/>
      <c r="S331" s="143"/>
      <c r="T331" s="143"/>
      <c r="U331" s="143"/>
      <c r="V331" s="143"/>
      <c r="W331" s="1" t="s">
        <v>202</v>
      </c>
    </row>
    <row r="332" spans="2:52" s="8" customFormat="1" ht="36.75" customHeight="1">
      <c r="B332" s="89"/>
      <c r="C332" s="144"/>
      <c r="D332" s="144"/>
      <c r="E332" s="136" t="s">
        <v>203</v>
      </c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46"/>
    </row>
    <row r="333" spans="2:52" s="8" customFormat="1" ht="40.5" customHeight="1">
      <c r="B333" s="89"/>
      <c r="C333" s="144" t="s">
        <v>124</v>
      </c>
      <c r="D333" s="144"/>
      <c r="E333" s="136" t="s">
        <v>125</v>
      </c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84"/>
    </row>
    <row r="334" spans="2:24" s="8" customFormat="1" ht="22.5" customHeight="1">
      <c r="B334" s="89"/>
      <c r="C334" s="145" t="s">
        <v>126</v>
      </c>
      <c r="D334" s="145"/>
      <c r="E334" s="9" t="s">
        <v>204</v>
      </c>
      <c r="Q334" s="146" t="str">
        <f>E324</f>
        <v>DNNlGX lX1FS</v>
      </c>
      <c r="R334" s="146"/>
      <c r="S334" s="146"/>
      <c r="T334" s="146"/>
      <c r="U334" s="146"/>
      <c r="V334" s="146"/>
      <c r="W334" s="146"/>
      <c r="X334" s="9" t="s">
        <v>205</v>
      </c>
    </row>
    <row r="335" spans="5:51" ht="43.5" customHeight="1">
      <c r="E335" s="136" t="s">
        <v>206</v>
      </c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</row>
    <row r="337" spans="3:14" ht="18">
      <c r="C337" s="82" t="s">
        <v>35</v>
      </c>
      <c r="D337" s="89"/>
      <c r="E337" s="8"/>
      <c r="F337" s="8"/>
      <c r="G337" s="9" t="str">
        <f>data!$R$1</f>
        <v>EFJGUZ</v>
      </c>
      <c r="H337" s="8"/>
      <c r="I337" s="8"/>
      <c r="J337" s="8"/>
      <c r="K337" s="8"/>
      <c r="L337" s="8"/>
      <c r="M337" s="8"/>
      <c r="N337" s="8"/>
    </row>
    <row r="338" spans="3:33" ht="18">
      <c r="C338" s="82" t="s">
        <v>36</v>
      </c>
      <c r="D338" s="89"/>
      <c r="E338" s="8"/>
      <c r="F338" s="8"/>
      <c r="G338" s="137">
        <f>$F$170</f>
        <v>44537</v>
      </c>
      <c r="H338" s="137"/>
      <c r="I338" s="137"/>
      <c r="J338" s="137"/>
      <c r="K338" s="137"/>
      <c r="L338" s="137"/>
      <c r="M338" s="137"/>
      <c r="N338" s="137"/>
      <c r="AG338" s="82" t="s">
        <v>207</v>
      </c>
    </row>
    <row r="342" ht="18">
      <c r="F342" s="82" t="s">
        <v>208</v>
      </c>
    </row>
  </sheetData>
  <sheetProtection/>
  <mergeCells count="346">
    <mergeCell ref="BD1:BD3"/>
    <mergeCell ref="C3:I3"/>
    <mergeCell ref="K3:AY3"/>
    <mergeCell ref="C4:I4"/>
    <mergeCell ref="K4:AY4"/>
    <mergeCell ref="C6:AY6"/>
    <mergeCell ref="C7:AY7"/>
    <mergeCell ref="B16:C16"/>
    <mergeCell ref="D16:P16"/>
    <mergeCell ref="Q16:R16"/>
    <mergeCell ref="S16:AY16"/>
    <mergeCell ref="A17:AY17"/>
    <mergeCell ref="AZ17:CX17"/>
    <mergeCell ref="CY17:EW17"/>
    <mergeCell ref="EX17:GV17"/>
    <mergeCell ref="GW17:IU17"/>
    <mergeCell ref="B18:C18"/>
    <mergeCell ref="D18:P18"/>
    <mergeCell ref="Q18:R18"/>
    <mergeCell ref="S18:W18"/>
    <mergeCell ref="X18:AB18"/>
    <mergeCell ref="AC18:AJ18"/>
    <mergeCell ref="A19:AY19"/>
    <mergeCell ref="AZ19:CX19"/>
    <mergeCell ref="CY19:EW19"/>
    <mergeCell ref="EX19:GV19"/>
    <mergeCell ref="GW19:IU19"/>
    <mergeCell ref="B20:C20"/>
    <mergeCell ref="D20:P20"/>
    <mergeCell ref="Q20:R20"/>
    <mergeCell ref="S20:AY20"/>
    <mergeCell ref="A21:AY21"/>
    <mergeCell ref="AZ21:CX21"/>
    <mergeCell ref="CY21:EW21"/>
    <mergeCell ref="EX21:GV21"/>
    <mergeCell ref="GW21:IU21"/>
    <mergeCell ref="B22:C22"/>
    <mergeCell ref="D22:P22"/>
    <mergeCell ref="Q22:R22"/>
    <mergeCell ref="S22:AY22"/>
    <mergeCell ref="A23:AY23"/>
    <mergeCell ref="AZ23:CX23"/>
    <mergeCell ref="CY23:EW23"/>
    <mergeCell ref="EX23:GV23"/>
    <mergeCell ref="GW23:IU23"/>
    <mergeCell ref="B24:C25"/>
    <mergeCell ref="D24:P24"/>
    <mergeCell ref="S24:AC24"/>
    <mergeCell ref="AD24:AL24"/>
    <mergeCell ref="AM24:AY24"/>
    <mergeCell ref="D25:P25"/>
    <mergeCell ref="Q25:R25"/>
    <mergeCell ref="S25:W25"/>
    <mergeCell ref="X25:AB25"/>
    <mergeCell ref="AC25:AJ25"/>
    <mergeCell ref="B26:AZ26"/>
    <mergeCell ref="B27:C27"/>
    <mergeCell ref="D27:P27"/>
    <mergeCell ref="Q27:R27"/>
    <mergeCell ref="S27:W27"/>
    <mergeCell ref="X27:AB27"/>
    <mergeCell ref="AC27:AJ27"/>
    <mergeCell ref="A28:AY28"/>
    <mergeCell ref="AZ28:CX28"/>
    <mergeCell ref="CY28:EW28"/>
    <mergeCell ref="EX28:GV28"/>
    <mergeCell ref="GW28:IU28"/>
    <mergeCell ref="B29:C29"/>
    <mergeCell ref="D29:P29"/>
    <mergeCell ref="Q29:R29"/>
    <mergeCell ref="S29:W29"/>
    <mergeCell ref="X29:AB29"/>
    <mergeCell ref="AC29:AJ29"/>
    <mergeCell ref="A30:AY30"/>
    <mergeCell ref="AZ30:CX30"/>
    <mergeCell ref="CY30:EW30"/>
    <mergeCell ref="EX30:GV30"/>
    <mergeCell ref="GW30:IU30"/>
    <mergeCell ref="B31:C31"/>
    <mergeCell ref="D31:P31"/>
    <mergeCell ref="Q31:R31"/>
    <mergeCell ref="S31:AJ31"/>
    <mergeCell ref="B49:C49"/>
    <mergeCell ref="D49:AJ49"/>
    <mergeCell ref="AK49:AN49"/>
    <mergeCell ref="AO49:AY49"/>
    <mergeCell ref="B50:C50"/>
    <mergeCell ref="D50:AJ50"/>
    <mergeCell ref="AK50:AN50"/>
    <mergeCell ref="AO50:AY50"/>
    <mergeCell ref="B51:C51"/>
    <mergeCell ref="D51:AJ51"/>
    <mergeCell ref="AK51:AN51"/>
    <mergeCell ref="AO51:AY51"/>
    <mergeCell ref="B52:C52"/>
    <mergeCell ref="D52:AJ52"/>
    <mergeCell ref="AK52:AN52"/>
    <mergeCell ref="AO52:AY52"/>
    <mergeCell ref="B53:C53"/>
    <mergeCell ref="D53:AJ53"/>
    <mergeCell ref="AK53:AN53"/>
    <mergeCell ref="AO53:AY53"/>
    <mergeCell ref="B54:C54"/>
    <mergeCell ref="D54:AJ54"/>
    <mergeCell ref="AK54:AN54"/>
    <mergeCell ref="AO54:AY54"/>
    <mergeCell ref="B55:C55"/>
    <mergeCell ref="D55:AJ55"/>
    <mergeCell ref="AK55:AN55"/>
    <mergeCell ref="AO55:AY55"/>
    <mergeCell ref="B56:C56"/>
    <mergeCell ref="D56:AJ56"/>
    <mergeCell ref="AK56:AN56"/>
    <mergeCell ref="AO56:AY56"/>
    <mergeCell ref="B57:C57"/>
    <mergeCell ref="D57:AJ57"/>
    <mergeCell ref="AK57:AN57"/>
    <mergeCell ref="AO57:AY57"/>
    <mergeCell ref="B58:C58"/>
    <mergeCell ref="D58:AJ58"/>
    <mergeCell ref="AK58:AN58"/>
    <mergeCell ref="AO58:AY58"/>
    <mergeCell ref="B59:C59"/>
    <mergeCell ref="D59:AJ59"/>
    <mergeCell ref="AK59:AN59"/>
    <mergeCell ref="AO59:AY59"/>
    <mergeCell ref="B60:C60"/>
    <mergeCell ref="D60:AJ60"/>
    <mergeCell ref="AK60:AN60"/>
    <mergeCell ref="AO60:AY60"/>
    <mergeCell ref="B61:C61"/>
    <mergeCell ref="D61:AJ61"/>
    <mergeCell ref="AK61:AN61"/>
    <mergeCell ref="AO61:AY61"/>
    <mergeCell ref="B62:C62"/>
    <mergeCell ref="D62:AJ62"/>
    <mergeCell ref="AK62:AN62"/>
    <mergeCell ref="AO62:AY62"/>
    <mergeCell ref="B63:C63"/>
    <mergeCell ref="D63:AJ63"/>
    <mergeCell ref="AK63:AN63"/>
    <mergeCell ref="AO63:AY63"/>
    <mergeCell ref="AG139:AY139"/>
    <mergeCell ref="AG140:AM140"/>
    <mergeCell ref="AN140:AT140"/>
    <mergeCell ref="AG87:AY87"/>
    <mergeCell ref="AG88:AY88"/>
    <mergeCell ref="AF96:AY96"/>
    <mergeCell ref="AG141:AY141"/>
    <mergeCell ref="AG142:AY142"/>
    <mergeCell ref="J145:AG145"/>
    <mergeCell ref="N147:T147"/>
    <mergeCell ref="P151:AM151"/>
    <mergeCell ref="B152:W152"/>
    <mergeCell ref="X152:AD152"/>
    <mergeCell ref="AL152:AR152"/>
    <mergeCell ref="D153:K153"/>
    <mergeCell ref="AO153:AU153"/>
    <mergeCell ref="X155:AD155"/>
    <mergeCell ref="B156:AZ156"/>
    <mergeCell ref="B157:AZ157"/>
    <mergeCell ref="B158:AY158"/>
    <mergeCell ref="D159:J159"/>
    <mergeCell ref="Q159:W159"/>
    <mergeCell ref="AE159:AR159"/>
    <mergeCell ref="B160:G160"/>
    <mergeCell ref="C162:D162"/>
    <mergeCell ref="AI162:AL162"/>
    <mergeCell ref="AM162:AP162"/>
    <mergeCell ref="AQ162:AT162"/>
    <mergeCell ref="I163:O163"/>
    <mergeCell ref="S163:Y163"/>
    <mergeCell ref="AI163:AL163"/>
    <mergeCell ref="AM163:AP163"/>
    <mergeCell ref="AQ163:AT163"/>
    <mergeCell ref="C164:D164"/>
    <mergeCell ref="AI164:AL164"/>
    <mergeCell ref="AM164:AP164"/>
    <mergeCell ref="AQ164:AT164"/>
    <mergeCell ref="AQ166:AT166"/>
    <mergeCell ref="E165:F165"/>
    <mergeCell ref="I165:O165"/>
    <mergeCell ref="S165:Y165"/>
    <mergeCell ref="AI165:AL165"/>
    <mergeCell ref="AM165:AP165"/>
    <mergeCell ref="AQ165:AT165"/>
    <mergeCell ref="AM167:AP167"/>
    <mergeCell ref="AQ167:AT167"/>
    <mergeCell ref="F169:M169"/>
    <mergeCell ref="F170:M170"/>
    <mergeCell ref="AF170:AO170"/>
    <mergeCell ref="E166:F166"/>
    <mergeCell ref="I166:O166"/>
    <mergeCell ref="S166:Y166"/>
    <mergeCell ref="AI166:AL166"/>
    <mergeCell ref="AM166:AP166"/>
    <mergeCell ref="D202:I202"/>
    <mergeCell ref="O202:U202"/>
    <mergeCell ref="AG202:AV202"/>
    <mergeCell ref="Q206:AH206"/>
    <mergeCell ref="B204:AZ204"/>
    <mergeCell ref="G198:J198"/>
    <mergeCell ref="H199:Y199"/>
    <mergeCell ref="AG199:AN199"/>
    <mergeCell ref="AR199:AY199"/>
    <mergeCell ref="AA200:AH200"/>
    <mergeCell ref="L99:R99"/>
    <mergeCell ref="Y99:AF99"/>
    <mergeCell ref="AP196:AW196"/>
    <mergeCell ref="I190:O190"/>
    <mergeCell ref="AG190:AJ190"/>
    <mergeCell ref="S192:AY192"/>
    <mergeCell ref="B173:AY173"/>
    <mergeCell ref="B196:AM196"/>
    <mergeCell ref="AE108:AL108"/>
    <mergeCell ref="AM108:AO108"/>
    <mergeCell ref="N227:AQ227"/>
    <mergeCell ref="L100:AR100"/>
    <mergeCell ref="AL101:AT101"/>
    <mergeCell ref="U104:AA104"/>
    <mergeCell ref="AI104:AP104"/>
    <mergeCell ref="G105:N105"/>
    <mergeCell ref="AK105:AY105"/>
    <mergeCell ref="Q207:AH207"/>
    <mergeCell ref="J108:AB108"/>
    <mergeCell ref="AP108:AW108"/>
    <mergeCell ref="AM113:AY113"/>
    <mergeCell ref="B195:AZ195"/>
    <mergeCell ref="Y194:AE194"/>
    <mergeCell ref="B179:K179"/>
    <mergeCell ref="B180:K180"/>
    <mergeCell ref="H189:W189"/>
    <mergeCell ref="X189:AY189"/>
    <mergeCell ref="C167:D167"/>
    <mergeCell ref="AI167:AL167"/>
    <mergeCell ref="D228:L228"/>
    <mergeCell ref="AD228:AH228"/>
    <mergeCell ref="C231:AF231"/>
    <mergeCell ref="H232:AA232"/>
    <mergeCell ref="E233:L233"/>
    <mergeCell ref="M233:AX233"/>
    <mergeCell ref="N230:AR230"/>
    <mergeCell ref="C234:AY234"/>
    <mergeCell ref="J237:AB237"/>
    <mergeCell ref="AI237:AP237"/>
    <mergeCell ref="C238:AY238"/>
    <mergeCell ref="Q240:AH240"/>
    <mergeCell ref="Q241:AH241"/>
    <mergeCell ref="H236:K236"/>
    <mergeCell ref="AK246:AX246"/>
    <mergeCell ref="B264:AY264"/>
    <mergeCell ref="T266:AK266"/>
    <mergeCell ref="AN266:AU266"/>
    <mergeCell ref="D267:K267"/>
    <mergeCell ref="Y267:AF267"/>
    <mergeCell ref="B268:AY268"/>
    <mergeCell ref="F271:M271"/>
    <mergeCell ref="B275:AY275"/>
    <mergeCell ref="T277:AK277"/>
    <mergeCell ref="AN277:AU277"/>
    <mergeCell ref="D278:K278"/>
    <mergeCell ref="Y278:AF278"/>
    <mergeCell ref="B279:AY279"/>
    <mergeCell ref="F282:M282"/>
    <mergeCell ref="B284:AZ284"/>
    <mergeCell ref="B285:AY285"/>
    <mergeCell ref="T286:AK286"/>
    <mergeCell ref="AN286:AU286"/>
    <mergeCell ref="K287:R287"/>
    <mergeCell ref="X287:AE287"/>
    <mergeCell ref="E290:F290"/>
    <mergeCell ref="G290:X290"/>
    <mergeCell ref="Y290:Y293"/>
    <mergeCell ref="Z290:AH290"/>
    <mergeCell ref="AF291:AH291"/>
    <mergeCell ref="AF292:AH292"/>
    <mergeCell ref="E292:F292"/>
    <mergeCell ref="G292:N292"/>
    <mergeCell ref="AI290:AP290"/>
    <mergeCell ref="AQ290:AS290"/>
    <mergeCell ref="AT290:AV290"/>
    <mergeCell ref="AW290:AY290"/>
    <mergeCell ref="E291:F291"/>
    <mergeCell ref="G291:N291"/>
    <mergeCell ref="O291:P291"/>
    <mergeCell ref="Q291:X291"/>
    <mergeCell ref="Z291:AB291"/>
    <mergeCell ref="AC291:AE291"/>
    <mergeCell ref="O292:P292"/>
    <mergeCell ref="Q292:X292"/>
    <mergeCell ref="Z292:AB292"/>
    <mergeCell ref="AC292:AE292"/>
    <mergeCell ref="Z293:AH293"/>
    <mergeCell ref="AI293:AP293"/>
    <mergeCell ref="AQ293:AS293"/>
    <mergeCell ref="AT293:AV293"/>
    <mergeCell ref="AW293:AY293"/>
    <mergeCell ref="AI291:AP291"/>
    <mergeCell ref="AQ291:AS291"/>
    <mergeCell ref="AT291:AV291"/>
    <mergeCell ref="AW291:AY291"/>
    <mergeCell ref="B300:AY300"/>
    <mergeCell ref="V302:AK302"/>
    <mergeCell ref="Y303:AD303"/>
    <mergeCell ref="AH303:AJ303"/>
    <mergeCell ref="Y304:AD304"/>
    <mergeCell ref="AI292:AP292"/>
    <mergeCell ref="AQ292:AS292"/>
    <mergeCell ref="AT292:AV292"/>
    <mergeCell ref="AW292:AY292"/>
    <mergeCell ref="E293:X293"/>
    <mergeCell ref="C326:D326"/>
    <mergeCell ref="E326:AY326"/>
    <mergeCell ref="Y305:AD305"/>
    <mergeCell ref="Y306:AD306"/>
    <mergeCell ref="F310:M310"/>
    <mergeCell ref="D320:E320"/>
    <mergeCell ref="F320:X320"/>
    <mergeCell ref="C334:D334"/>
    <mergeCell ref="Q334:W334"/>
    <mergeCell ref="C327:D327"/>
    <mergeCell ref="E327:AY327"/>
    <mergeCell ref="C328:D330"/>
    <mergeCell ref="E328:AY328"/>
    <mergeCell ref="E329:AZ329"/>
    <mergeCell ref="E330:AY330"/>
    <mergeCell ref="D323:K323"/>
    <mergeCell ref="F296:M296"/>
    <mergeCell ref="C331:D332"/>
    <mergeCell ref="N331:V331"/>
    <mergeCell ref="E332:AY332"/>
    <mergeCell ref="C333:D333"/>
    <mergeCell ref="E333:AY333"/>
    <mergeCell ref="B324:D324"/>
    <mergeCell ref="E324:K324"/>
    <mergeCell ref="S324:AH324"/>
    <mergeCell ref="J203:Q203"/>
    <mergeCell ref="V203:Z203"/>
    <mergeCell ref="E335:AY335"/>
    <mergeCell ref="G338:N338"/>
    <mergeCell ref="J176:V176"/>
    <mergeCell ref="Z176:AE176"/>
    <mergeCell ref="R193:AI193"/>
    <mergeCell ref="AJ193:AL193"/>
    <mergeCell ref="AM193:AY193"/>
    <mergeCell ref="AM323:AT323"/>
  </mergeCells>
  <conditionalFormatting sqref="Q334:W334 D323:K323 F320:X320 AM323:AT323 E324:K324 S324 N331:V331 V302 K287:R287 T286:AK286 X287:AE287 AN286:AQ286 T266:AK266 Y267:AF267 D267:K267 T277:AK277 Y278:AF278 D278:K278 AN266 AN277:AQ277 N227 AD228:AH228 N230 C231 E233:L233 H232 AI237:AP237 J237 Q240:AH241 S31 S25:AJ25 AP196 J176 K3:AY4 X189:AY189 S18:AJ18 AG190:AJ190 S192:AY192 Z176 S27:AJ27 Y194 R193 G198:J198 AG199:AN199 H199:Y199 AR199:AY199 AA200:AH200 AG202:AV203 D202:I203 AY196:AZ196 P151:AM151 B152:W152 D153 X155:AD155 AO153 D159:J159 Q159:W159 AE159:AR159 B160:G160 I163:O163 S163:Y163 G175:AA175 AK140:AM140 AK142:AY142 AG139:AG142 AF96:AY96 AG87:AY88 L99 AI104:AP104 X99:Y99 G105:N105 AK105:AY105 AP108:AW108 J108:AB108 U104 AE108 AD24 S29:AJ29 S16:AY16 S20:AY20 S22:AY22 J203:Q203 V203:Z203">
    <cfRule type="cellIs" priority="5" dxfId="0" operator="notEqual" stopIfTrue="1">
      <formula>0</formula>
    </cfRule>
  </conditionalFormatting>
  <conditionalFormatting sqref="AG139:AG142 D159:J159 AK140:AM140 J145:AG145 S163:Y163 P151:AM151 N147 B152:W152 I163:O163 D153 X155:AD155 B160:G160 AO153 AE159:AR159 Q159:W159 AK142:AY142">
    <cfRule type="cellIs" priority="4" dxfId="0" operator="equal" stopIfTrue="1">
      <formula>0</formula>
    </cfRule>
  </conditionalFormatting>
  <printOptions/>
  <pageMargins left="0.47" right="0.2362204724409449" top="0.1968503937007874" bottom="0.31496062992125984" header="0.15748031496062992" footer="0.15748031496062992"/>
  <pageSetup horizontalDpi="600" verticalDpi="600" orientation="portrait" paperSize="9" r:id="rId2"/>
  <headerFooter>
    <oddFooter>&amp;L&amp;6&amp;Z&amp;F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G86"/>
  <sheetViews>
    <sheetView zoomScalePageLayoutView="0" workbookViewId="0" topLeftCell="A83">
      <selection activeCell="D86" sqref="D86"/>
    </sheetView>
  </sheetViews>
  <sheetFormatPr defaultColWidth="8.75390625" defaultRowHeight="14.25"/>
  <cols>
    <col min="1" max="71" width="1.25" style="9" customWidth="1"/>
    <col min="72" max="16384" width="8.75390625" style="9" customWidth="1"/>
  </cols>
  <sheetData>
    <row r="6" spans="1:66" ht="21">
      <c r="A6" s="74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69" t="s">
        <v>249</v>
      </c>
      <c r="AZ6" s="69"/>
      <c r="BA6" s="6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</row>
    <row r="8" spans="7:55" s="69" customFormat="1" ht="21.75" thickBot="1">
      <c r="G8" s="69" t="s">
        <v>247</v>
      </c>
      <c r="AE8" s="233" t="str">
        <f>'Patrak '!S16</f>
        <v>5\SH V[RP ZFHIU]~</v>
      </c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69" t="s">
        <v>248</v>
      </c>
    </row>
    <row r="9" spans="2:65" s="69" customFormat="1" ht="21.75" thickBot="1">
      <c r="B9" s="233" t="str">
        <f>data!$B$1&amp;"4"&amp;data!$R$1</f>
        <v>zL   CF.:S}, 4EFJGUZ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73" t="s">
        <v>259</v>
      </c>
      <c r="AL9" s="73"/>
      <c r="AM9" s="73"/>
      <c r="AN9" s="234" t="str">
        <f>'Patrak '!AD24</f>
        <v>lX1F6 ;CFIS</v>
      </c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71" t="s">
        <v>260</v>
      </c>
      <c r="AZ9" s="72"/>
      <c r="BA9" s="72"/>
      <c r="BC9" s="234" t="str">
        <f>'Patrak '!S24</f>
        <v>prRPDFwIlDS</v>
      </c>
      <c r="BD9" s="234"/>
      <c r="BE9" s="234"/>
      <c r="BF9" s="234"/>
      <c r="BG9" s="234"/>
      <c r="BH9" s="234"/>
      <c r="BI9" s="234"/>
      <c r="BJ9" s="234"/>
      <c r="BK9" s="234"/>
      <c r="BL9" s="234"/>
      <c r="BM9" s="234"/>
    </row>
    <row r="10" spans="2:55" s="69" customFormat="1" ht="21.75" thickBot="1">
      <c r="B10" s="69" t="s">
        <v>261</v>
      </c>
      <c r="L10" s="231">
        <f>'Patrak '!AI104</f>
        <v>42711</v>
      </c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69" t="s">
        <v>262</v>
      </c>
      <c r="AQ10" s="237">
        <f>'Patrak '!G105</f>
        <v>44536</v>
      </c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69" t="s">
        <v>266</v>
      </c>
    </row>
    <row r="11" spans="2:80" s="69" customFormat="1" ht="21">
      <c r="B11" s="69" t="s">
        <v>263</v>
      </c>
      <c r="BT11" s="70" t="s">
        <v>265</v>
      </c>
      <c r="BU11" s="70"/>
      <c r="BV11" s="70"/>
      <c r="BW11" s="70"/>
      <c r="BX11" s="70"/>
      <c r="BY11" s="70"/>
      <c r="BZ11" s="70"/>
      <c r="CA11" s="70"/>
      <c r="CB11" s="70"/>
    </row>
    <row r="12" s="69" customFormat="1" ht="21">
      <c r="B12" s="69" t="s">
        <v>264</v>
      </c>
    </row>
    <row r="13" spans="74:111" s="69" customFormat="1" ht="21"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</row>
    <row r="14" spans="74:111" s="69" customFormat="1" ht="21">
      <c r="BV14" s="71"/>
      <c r="BW14" s="71"/>
      <c r="BX14" s="71"/>
      <c r="BY14" s="71"/>
      <c r="BZ14" s="71"/>
      <c r="CA14" s="71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</row>
    <row r="15" spans="2:111" s="69" customFormat="1" ht="21">
      <c r="B15" s="69" t="s">
        <v>167</v>
      </c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</row>
    <row r="16" spans="74:111" s="69" customFormat="1" ht="21"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</row>
    <row r="17" spans="74:111" s="69" customFormat="1" ht="21"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</row>
    <row r="18" s="69" customFormat="1" ht="21"/>
    <row r="19" s="69" customFormat="1" ht="21"/>
    <row r="20" s="69" customFormat="1" ht="21"/>
    <row r="21" s="69" customFormat="1" ht="21"/>
    <row r="22" s="69" customFormat="1" ht="21"/>
    <row r="23" s="69" customFormat="1" ht="21"/>
    <row r="24" s="69" customFormat="1" ht="21"/>
    <row r="25" s="69" customFormat="1" ht="21"/>
    <row r="26" s="69" customFormat="1" ht="21"/>
    <row r="27" s="69" customFormat="1" ht="9" customHeight="1"/>
    <row r="28" s="69" customFormat="1" ht="21"/>
    <row r="29" s="69" customFormat="1" ht="21"/>
    <row r="30" s="69" customFormat="1" ht="21"/>
    <row r="31" spans="1:66" s="69" customFormat="1" ht="21">
      <c r="A31" s="74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69" t="s">
        <v>249</v>
      </c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</row>
    <row r="32" s="71" customFormat="1" ht="21"/>
    <row r="33" spans="2:66" s="71" customFormat="1" ht="21.75" thickBot="1">
      <c r="B33" s="69"/>
      <c r="C33" s="69"/>
      <c r="D33" s="69"/>
      <c r="E33" s="69"/>
      <c r="F33" s="69"/>
      <c r="G33" s="69" t="s">
        <v>247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233" t="str">
        <f>AE8</f>
        <v>5\SH V[RP ZFHIU]~</v>
      </c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69" t="s">
        <v>248</v>
      </c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</row>
    <row r="34" spans="2:66" s="71" customFormat="1" ht="21.75" thickBot="1">
      <c r="B34" s="233" t="str">
        <f>data!$B$1&amp;"4"&amp;data!$R$1</f>
        <v>zL   CF.:S}, 4EFJGUZ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73" t="s">
        <v>259</v>
      </c>
      <c r="AL34" s="73"/>
      <c r="AM34" s="73"/>
      <c r="AN34" s="234" t="str">
        <f>AN9</f>
        <v>lX1F6 ;CFIS</v>
      </c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71" t="s">
        <v>260</v>
      </c>
      <c r="AZ34" s="72"/>
      <c r="BA34" s="72"/>
      <c r="BB34" s="69"/>
      <c r="BC34" s="234" t="str">
        <f>BC9</f>
        <v>prRPDFwIlDS</v>
      </c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69"/>
    </row>
    <row r="35" spans="2:66" s="71" customFormat="1" ht="21.75" thickBot="1">
      <c r="B35" s="69" t="s">
        <v>261</v>
      </c>
      <c r="C35" s="69"/>
      <c r="D35" s="69"/>
      <c r="E35" s="69"/>
      <c r="F35" s="69"/>
      <c r="G35" s="69"/>
      <c r="H35" s="69"/>
      <c r="I35" s="69"/>
      <c r="J35" s="69"/>
      <c r="K35" s="69"/>
      <c r="L35" s="231">
        <f>L10</f>
        <v>42711</v>
      </c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69" t="s">
        <v>262</v>
      </c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237">
        <f>AQ10</f>
        <v>44536</v>
      </c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69" t="s">
        <v>266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</row>
    <row r="36" spans="2:66" s="69" customFormat="1" ht="21">
      <c r="B36" s="232" t="s">
        <v>267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</row>
    <row r="37" s="69" customFormat="1" ht="21"/>
    <row r="38" s="69" customFormat="1" ht="21"/>
    <row r="39" s="69" customFormat="1" ht="21"/>
    <row r="40" s="69" customFormat="1" ht="21"/>
    <row r="41" s="69" customFormat="1" ht="21"/>
    <row r="42" s="69" customFormat="1" ht="21"/>
    <row r="43" s="69" customFormat="1" ht="21"/>
    <row r="44" s="69" customFormat="1" ht="21"/>
    <row r="45" s="69" customFormat="1" ht="21"/>
    <row r="46" s="69" customFormat="1" ht="21"/>
    <row r="47" s="69" customFormat="1" ht="21"/>
    <row r="48" s="69" customFormat="1" ht="21"/>
    <row r="49" s="69" customFormat="1" ht="21"/>
    <row r="50" s="69" customFormat="1" ht="21"/>
    <row r="51" s="69" customFormat="1" ht="21"/>
    <row r="52" s="69" customFormat="1" ht="21"/>
    <row r="53" s="69" customFormat="1" ht="21"/>
    <row r="54" spans="51:66" s="69" customFormat="1" ht="21">
      <c r="AY54" s="69" t="s">
        <v>249</v>
      </c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</row>
    <row r="55" spans="1:66" s="69" customFormat="1" ht="29.25">
      <c r="A55" s="236" t="s">
        <v>250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</row>
    <row r="56" s="69" customFormat="1" ht="21"/>
    <row r="57" spans="3:61" s="69" customFormat="1" ht="21">
      <c r="C57" s="232" t="s">
        <v>251</v>
      </c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28" t="str">
        <f>data!$W$1</f>
        <v>  zL    8=:8vEFJGUZ</v>
      </c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69" t="s">
        <v>252</v>
      </c>
    </row>
    <row r="58" spans="2:65" s="69" customFormat="1" ht="21">
      <c r="B58" s="228" t="str">
        <f>$B$9</f>
        <v>zL   CF.:S}, 4EFJGUZ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30" t="s">
        <v>253</v>
      </c>
      <c r="AL58" s="230"/>
      <c r="AM58" s="235" t="str">
        <f>BC34</f>
        <v>prRPDFwIlDS</v>
      </c>
      <c r="AN58" s="235"/>
      <c r="AO58" s="235"/>
      <c r="AP58" s="235"/>
      <c r="AQ58" s="235"/>
      <c r="AR58" s="235"/>
      <c r="AS58" s="235"/>
      <c r="AT58" s="235"/>
      <c r="AU58" s="235"/>
      <c r="AV58" s="235"/>
      <c r="AW58" s="69" t="s">
        <v>254</v>
      </c>
      <c r="BD58" s="235" t="str">
        <f>AN34</f>
        <v>lX1F6 ;CFIS</v>
      </c>
      <c r="BE58" s="235"/>
      <c r="BF58" s="235"/>
      <c r="BG58" s="235"/>
      <c r="BH58" s="235"/>
      <c r="BI58" s="235"/>
      <c r="BJ58" s="235"/>
      <c r="BK58" s="235"/>
      <c r="BL58" s="235"/>
      <c r="BM58" s="235"/>
    </row>
    <row r="59" spans="2:62" s="69" customFormat="1" ht="21">
      <c r="B59" s="69" t="s">
        <v>255</v>
      </c>
      <c r="H59" s="231">
        <f>L35</f>
        <v>42711</v>
      </c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69" t="s">
        <v>256</v>
      </c>
      <c r="AL59" s="228" t="str">
        <f>AE33</f>
        <v>5\SH V[RP ZFHIU]~</v>
      </c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69" t="s">
        <v>257</v>
      </c>
    </row>
    <row r="60" spans="2:66" s="69" customFormat="1" ht="21">
      <c r="B60" s="230" t="s">
        <v>22</v>
      </c>
      <c r="C60" s="230"/>
      <c r="D60" s="231">
        <f>AQ35</f>
        <v>44536</v>
      </c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2" t="s">
        <v>258</v>
      </c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</row>
    <row r="61" s="69" customFormat="1" ht="21">
      <c r="B61" s="69" t="s">
        <v>279</v>
      </c>
    </row>
    <row r="62" s="69" customFormat="1" ht="21"/>
    <row r="63" s="69" customFormat="1" ht="21"/>
    <row r="64" s="69" customFormat="1" ht="21"/>
    <row r="65" s="69" customFormat="1" ht="21"/>
    <row r="66" s="69" customFormat="1" ht="21"/>
    <row r="67" s="69" customFormat="1" ht="21"/>
    <row r="68" s="69" customFormat="1" ht="21"/>
    <row r="69" s="69" customFormat="1" ht="21"/>
    <row r="70" s="69" customFormat="1" ht="21"/>
    <row r="71" s="69" customFormat="1" ht="21"/>
    <row r="72" s="69" customFormat="1" ht="21"/>
    <row r="73" s="69" customFormat="1" ht="21"/>
    <row r="74" s="69" customFormat="1" ht="21"/>
    <row r="75" s="69" customFormat="1" ht="21"/>
    <row r="76" s="69" customFormat="1" ht="21"/>
    <row r="77" s="69" customFormat="1" ht="21"/>
    <row r="78" s="69" customFormat="1" ht="21"/>
    <row r="79" spans="51:66" s="69" customFormat="1" ht="21">
      <c r="AY79" s="69" t="s">
        <v>249</v>
      </c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</row>
    <row r="80" spans="1:66" s="69" customFormat="1" ht="29.25">
      <c r="A80" s="236" t="s">
        <v>250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</row>
    <row r="81" s="69" customFormat="1" ht="21"/>
    <row r="82" spans="3:61" s="69" customFormat="1" ht="21">
      <c r="C82" s="232" t="s">
        <v>251</v>
      </c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28" t="str">
        <f>data!$W$1</f>
        <v>  zL    8=:8vEFJGUZ</v>
      </c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69" t="s">
        <v>252</v>
      </c>
    </row>
    <row r="83" spans="2:65" s="69" customFormat="1" ht="21">
      <c r="B83" s="228" t="str">
        <f>$B$9</f>
        <v>zL   CF.:S}, 4EFJGUZ</v>
      </c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30" t="s">
        <v>253</v>
      </c>
      <c r="AL83" s="230"/>
      <c r="AM83" s="235" t="str">
        <f>AM58</f>
        <v>prRPDFwIlDS</v>
      </c>
      <c r="AN83" s="235"/>
      <c r="AO83" s="235"/>
      <c r="AP83" s="235"/>
      <c r="AQ83" s="235"/>
      <c r="AR83" s="235"/>
      <c r="AS83" s="235"/>
      <c r="AT83" s="235"/>
      <c r="AU83" s="235"/>
      <c r="AV83" s="235"/>
      <c r="AW83" s="69" t="s">
        <v>254</v>
      </c>
      <c r="BD83" s="235" t="str">
        <f>BD58</f>
        <v>lX1F6 ;CFIS</v>
      </c>
      <c r="BE83" s="235"/>
      <c r="BF83" s="235"/>
      <c r="BG83" s="235"/>
      <c r="BH83" s="235"/>
      <c r="BI83" s="235"/>
      <c r="BJ83" s="235"/>
      <c r="BK83" s="235"/>
      <c r="BL83" s="235"/>
      <c r="BM83" s="235"/>
    </row>
    <row r="84" spans="2:62" s="69" customFormat="1" ht="21">
      <c r="B84" s="69" t="s">
        <v>255</v>
      </c>
      <c r="H84" s="231">
        <f>H59</f>
        <v>42711</v>
      </c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69" t="s">
        <v>256</v>
      </c>
      <c r="AL84" s="228" t="str">
        <f>AL59</f>
        <v>5\SH V[RP ZFHIU]~</v>
      </c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69" t="s">
        <v>257</v>
      </c>
    </row>
    <row r="85" spans="2:66" s="69" customFormat="1" ht="21">
      <c r="B85" s="230" t="s">
        <v>22</v>
      </c>
      <c r="C85" s="230"/>
      <c r="D85" s="231">
        <f>D60</f>
        <v>44536</v>
      </c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2" t="s">
        <v>269</v>
      </c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</row>
    <row r="86" s="69" customFormat="1" ht="21">
      <c r="B86" s="69" t="s">
        <v>268</v>
      </c>
    </row>
    <row r="87" s="69" customFormat="1" ht="21"/>
    <row r="88" s="69" customFormat="1" ht="21"/>
    <row r="89" s="69" customFormat="1" ht="21"/>
    <row r="90" s="69" customFormat="1" ht="21"/>
    <row r="91" s="69" customFormat="1" ht="21"/>
    <row r="92" s="69" customFormat="1" ht="21"/>
    <row r="93" s="69" customFormat="1" ht="21"/>
    <row r="94" s="69" customFormat="1" ht="21"/>
    <row r="95" s="69" customFormat="1" ht="21"/>
    <row r="96" s="69" customFormat="1" ht="21"/>
    <row r="97" s="69" customFormat="1" ht="21"/>
    <row r="98" s="69" customFormat="1" ht="21"/>
    <row r="99" s="69" customFormat="1" ht="21"/>
    <row r="100" s="69" customFormat="1" ht="21"/>
    <row r="101" s="69" customFormat="1" ht="21"/>
    <row r="102" s="69" customFormat="1" ht="21"/>
    <row r="103" s="69" customFormat="1" ht="21"/>
    <row r="104" s="69" customFormat="1" ht="21"/>
    <row r="105" s="69" customFormat="1" ht="21"/>
    <row r="106" s="69" customFormat="1" ht="21"/>
    <row r="107" s="69" customFormat="1" ht="21"/>
    <row r="108" s="69" customFormat="1" ht="21"/>
    <row r="109" s="69" customFormat="1" ht="21"/>
    <row r="110" s="69" customFormat="1" ht="21"/>
    <row r="111" s="69" customFormat="1" ht="21"/>
    <row r="112" s="69" customFormat="1" ht="21"/>
    <row r="113" s="69" customFormat="1" ht="21"/>
    <row r="114" s="69" customFormat="1" ht="21"/>
    <row r="115" s="69" customFormat="1" ht="21"/>
    <row r="116" s="69" customFormat="1" ht="21"/>
    <row r="117" s="69" customFormat="1" ht="21"/>
    <row r="118" s="69" customFormat="1" ht="21"/>
    <row r="119" s="69" customFormat="1" ht="21"/>
    <row r="120" s="69" customFormat="1" ht="21"/>
    <row r="121" s="69" customFormat="1" ht="21"/>
    <row r="122" s="69" customFormat="1" ht="21"/>
    <row r="123" s="69" customFormat="1" ht="21"/>
    <row r="124" s="69" customFormat="1" ht="21"/>
    <row r="125" s="69" customFormat="1" ht="21"/>
    <row r="126" s="69" customFormat="1" ht="21"/>
    <row r="127" s="69" customFormat="1" ht="21"/>
    <row r="128" s="69" customFormat="1" ht="21"/>
    <row r="129" s="69" customFormat="1" ht="21"/>
    <row r="130" s="69" customFormat="1" ht="21"/>
  </sheetData>
  <sheetProtection/>
  <mergeCells count="41">
    <mergeCell ref="A80:BN80"/>
    <mergeCell ref="BB31:BN31"/>
    <mergeCell ref="V57:BH57"/>
    <mergeCell ref="C57:U57"/>
    <mergeCell ref="AE33:BB33"/>
    <mergeCell ref="B34:AJ34"/>
    <mergeCell ref="B58:AJ58"/>
    <mergeCell ref="AK58:AL58"/>
    <mergeCell ref="BB6:BN6"/>
    <mergeCell ref="AN34:AX34"/>
    <mergeCell ref="BC34:BM34"/>
    <mergeCell ref="L35:W35"/>
    <mergeCell ref="AQ35:BB35"/>
    <mergeCell ref="H59:T59"/>
    <mergeCell ref="AL59:BI59"/>
    <mergeCell ref="A55:BN55"/>
    <mergeCell ref="AM58:AV58"/>
    <mergeCell ref="BD58:BM58"/>
    <mergeCell ref="AQ10:BB10"/>
    <mergeCell ref="B36:BN36"/>
    <mergeCell ref="L10:W10"/>
    <mergeCell ref="H84:T84"/>
    <mergeCell ref="AE8:BB8"/>
    <mergeCell ref="AN9:AX9"/>
    <mergeCell ref="BC9:BM9"/>
    <mergeCell ref="B9:AJ9"/>
    <mergeCell ref="AM83:AV83"/>
    <mergeCell ref="BD83:BM83"/>
    <mergeCell ref="D60:O60"/>
    <mergeCell ref="P60:BN60"/>
    <mergeCell ref="B60:C60"/>
    <mergeCell ref="AL84:BI84"/>
    <mergeCell ref="BB79:BN79"/>
    <mergeCell ref="BB54:BN54"/>
    <mergeCell ref="V82:BH82"/>
    <mergeCell ref="B85:C85"/>
    <mergeCell ref="D85:O85"/>
    <mergeCell ref="P85:BN85"/>
    <mergeCell ref="B83:AJ83"/>
    <mergeCell ref="AK83:AL83"/>
    <mergeCell ref="C82:U82"/>
  </mergeCells>
  <printOptions/>
  <pageMargins left="0.7086614173228347" right="0.2362204724409449" top="3.63" bottom="0.2755905511811024" header="0.31496062992125984" footer="0.15748031496062992"/>
  <pageSetup horizontalDpi="600" verticalDpi="600" orientation="portrait" paperSize="9" r:id="rId2"/>
  <headerFooter>
    <oddFooter>&amp;L&amp;6&amp;Z&amp;F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win7</cp:lastModifiedBy>
  <cp:lastPrinted>2021-12-10T08:47:09Z</cp:lastPrinted>
  <dcterms:created xsi:type="dcterms:W3CDTF">2019-07-14T06:00:04Z</dcterms:created>
  <dcterms:modified xsi:type="dcterms:W3CDTF">2021-12-17T03:47:45Z</dcterms:modified>
  <cp:category/>
  <cp:version/>
  <cp:contentType/>
  <cp:contentStatus/>
</cp:coreProperties>
</file>